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tabRatio="771" activeTab="0"/>
  </bookViews>
  <sheets>
    <sheet name="Refinery Gases Hlth Data Matrix" sheetId="1" r:id="rId1"/>
    <sheet name="calc examples" sheetId="2" r:id="rId2"/>
    <sheet name="Acute" sheetId="3" r:id="rId3"/>
    <sheet name="Repeated-dose" sheetId="4" r:id="rId4"/>
    <sheet name=" genotoxicity" sheetId="5" r:id="rId5"/>
    <sheet name="Developmental" sheetId="6" r:id="rId6"/>
    <sheet name="Reproductive" sheetId="7" r:id="rId7"/>
    <sheet name="mercap, BZ, BD, HC data matrix" sheetId="8" r:id="rId8"/>
    <sheet name="inorganic data matrix" sheetId="9" r:id="rId9"/>
  </sheets>
  <definedNames>
    <definedName name="_ftn1" localSheetId="0">'Refinery Gases Hlth Data Matrix'!$C$135</definedName>
    <definedName name="_ftn2" localSheetId="0">'Refinery Gases Hlth Data Matrix'!$C$136</definedName>
    <definedName name="_ftn3" localSheetId="0">'Refinery Gases Hlth Data Matrix'!$C$138</definedName>
    <definedName name="_ftn4" localSheetId="0">'Refinery Gases Hlth Data Matrix'!$C$140</definedName>
    <definedName name="_ftn7" localSheetId="0">'Refinery Gases Hlth Data Matrix'!$C$147</definedName>
    <definedName name="_ftn8" localSheetId="0">'Refinery Gases Hlth Data Matrix'!$C$150</definedName>
    <definedName name="_ftnref1" localSheetId="0">'Refinery Gases Hlth Data Matrix'!$F$7</definedName>
    <definedName name="_ftnref2" localSheetId="0">'Refinery Gases Hlth Data Matrix'!$E$8</definedName>
    <definedName name="_ftnref3" localSheetId="0">'Refinery Gases Hlth Data Matrix'!$D$10</definedName>
    <definedName name="_ftnref4" localSheetId="0">'Refinery Gases Hlth Data Matrix'!$D$11</definedName>
    <definedName name="_ftnref7" localSheetId="0">'Refinery Gases Hlth Data Matrix'!$M$20</definedName>
    <definedName name="_ftnref8" localSheetId="0">'Refinery Gases Hlth Data Matrix'!$D$30</definedName>
    <definedName name="_Toc221332446" localSheetId="1">'calc examples'!$B$4</definedName>
    <definedName name="_Toc232401241" localSheetId="0">'Refinery Gases Hlth Data Matrix'!$C$3</definedName>
    <definedName name="OLE_LINK1" localSheetId="1">'calc examples'!$D$44</definedName>
  </definedNames>
  <calcPr fullCalcOnLoad="1"/>
</workbook>
</file>

<file path=xl/sharedStrings.xml><?xml version="1.0" encoding="utf-8"?>
<sst xmlns="http://schemas.openxmlformats.org/spreadsheetml/2006/main" count="4041" uniqueCount="690">
  <si>
    <r>
      <t>3.</t>
    </r>
    <r>
      <rPr>
        <sz val="7"/>
        <color indexed="8"/>
        <rFont val="Times New Roman"/>
        <family val="1"/>
      </rPr>
      <t xml:space="preserve">      </t>
    </r>
    <r>
      <rPr>
        <sz val="10"/>
        <color indexed="8"/>
        <rFont val="Times New Roman"/>
        <family val="1"/>
      </rPr>
      <t>Compare the dilution-corrected LC</t>
    </r>
    <r>
      <rPr>
        <vertAlign val="subscript"/>
        <sz val="10"/>
        <color indexed="8"/>
        <rFont val="Times New Roman"/>
        <family val="1"/>
      </rPr>
      <t>50</t>
    </r>
    <r>
      <rPr>
        <sz val="10"/>
        <color indexed="8"/>
        <rFont val="Times New Roman"/>
        <family val="1"/>
      </rPr>
      <t xml:space="preserve"> value ranges, and select the lowest LC</t>
    </r>
    <r>
      <rPr>
        <vertAlign val="subscript"/>
        <sz val="10"/>
        <color indexed="8"/>
        <rFont val="Times New Roman"/>
        <family val="1"/>
      </rPr>
      <t>50</t>
    </r>
    <r>
      <rPr>
        <sz val="10"/>
        <color indexed="8"/>
        <rFont val="Times New Roman"/>
        <family val="1"/>
      </rPr>
      <t xml:space="preserve"> values (i.e. most toxic LC</t>
    </r>
    <r>
      <rPr>
        <vertAlign val="subscript"/>
        <sz val="10"/>
        <color indexed="8"/>
        <rFont val="Times New Roman"/>
        <family val="1"/>
      </rPr>
      <t>50</t>
    </r>
    <r>
      <rPr>
        <sz val="10"/>
        <color indexed="8"/>
        <rFont val="Times New Roman"/>
        <family val="1"/>
      </rPr>
      <t>)</t>
    </r>
  </si>
  <si>
    <r>
      <t>4.</t>
    </r>
    <r>
      <rPr>
        <sz val="7"/>
        <color indexed="8"/>
        <rFont val="Times New Roman"/>
        <family val="1"/>
      </rPr>
      <t xml:space="preserve">      </t>
    </r>
    <r>
      <rPr>
        <sz val="10"/>
        <color indexed="8"/>
        <rFont val="Times New Roman"/>
        <family val="1"/>
      </rPr>
      <t>The read across LC50 value for CASRN 68377-65-6 is the value selected in step #3</t>
    </r>
  </si>
  <si>
    <r>
      <t>Hydrogen LC</t>
    </r>
    <r>
      <rPr>
        <vertAlign val="subscript"/>
        <sz val="10"/>
        <color indexed="8"/>
        <rFont val="Times New Roman"/>
        <family val="1"/>
      </rPr>
      <t>50</t>
    </r>
    <r>
      <rPr>
        <sz val="10"/>
        <color indexed="8"/>
        <rFont val="Times New Roman"/>
        <family val="1"/>
      </rPr>
      <t xml:space="preserve"> – not applicable; an asphyxiant gas; it is not toxic unless it reaches &gt; 80.5% of the atmosphere</t>
    </r>
  </si>
  <si>
    <r>
      <t>Ammonia LC</t>
    </r>
    <r>
      <rPr>
        <vertAlign val="subscript"/>
        <sz val="10"/>
        <color indexed="8"/>
        <rFont val="Times New Roman"/>
        <family val="1"/>
      </rPr>
      <t>50</t>
    </r>
    <r>
      <rPr>
        <sz val="10"/>
        <color indexed="8"/>
        <rFont val="Times New Roman"/>
        <family val="1"/>
      </rPr>
      <t xml:space="preserve"> = 1590 ppm</t>
    </r>
  </si>
  <si>
    <r>
      <t>Hydrogen sulfide LC</t>
    </r>
    <r>
      <rPr>
        <vertAlign val="subscript"/>
        <sz val="10"/>
        <color indexed="8"/>
        <rFont val="Times New Roman"/>
        <family val="1"/>
      </rPr>
      <t>50</t>
    </r>
    <r>
      <rPr>
        <sz val="10"/>
        <color indexed="8"/>
        <rFont val="Times New Roman"/>
        <family val="1"/>
      </rPr>
      <t xml:space="preserve"> = 444 ppm</t>
    </r>
  </si>
  <si>
    <r>
      <t>Carbon monoxide LC</t>
    </r>
    <r>
      <rPr>
        <vertAlign val="subscript"/>
        <sz val="10"/>
        <color indexed="8"/>
        <rFont val="Times New Roman"/>
        <family val="1"/>
      </rPr>
      <t>50</t>
    </r>
    <r>
      <rPr>
        <sz val="10"/>
        <color indexed="8"/>
        <rFont val="Times New Roman"/>
        <family val="1"/>
      </rPr>
      <t xml:space="preserve"> = 1784 ppm</t>
    </r>
  </si>
  <si>
    <r>
      <t>Carbon dioxide LC</t>
    </r>
    <r>
      <rPr>
        <vertAlign val="subscript"/>
        <sz val="10"/>
        <color indexed="8"/>
        <rFont val="Times New Roman"/>
        <family val="1"/>
      </rPr>
      <t>50</t>
    </r>
    <r>
      <rPr>
        <sz val="10"/>
        <color indexed="8"/>
        <rFont val="Times New Roman"/>
        <family val="1"/>
      </rPr>
      <t xml:space="preserve"> - not applicable; an asphyxiant gas; it is not toxic unless it reaches &gt; 80.5% of the atmosphere</t>
    </r>
  </si>
  <si>
    <r>
      <t>C1 – C4 HCs LC</t>
    </r>
    <r>
      <rPr>
        <vertAlign val="subscript"/>
        <sz val="10"/>
        <color indexed="8"/>
        <rFont val="Times New Roman"/>
        <family val="1"/>
      </rPr>
      <t>50</t>
    </r>
    <r>
      <rPr>
        <sz val="10"/>
        <color indexed="8"/>
        <rFont val="Times New Roman"/>
        <family val="1"/>
      </rPr>
      <t xml:space="preserve"> &gt; 10,000 ppm</t>
    </r>
  </si>
  <si>
    <r>
      <t>C5 – C6 light naphtha HCs LC</t>
    </r>
    <r>
      <rPr>
        <vertAlign val="subscript"/>
        <sz val="10"/>
        <color indexed="8"/>
        <rFont val="Times New Roman"/>
        <family val="1"/>
      </rPr>
      <t>50</t>
    </r>
    <r>
      <rPr>
        <sz val="10"/>
        <color indexed="8"/>
        <rFont val="Times New Roman"/>
        <family val="1"/>
      </rPr>
      <t xml:space="preserve"> &gt; 1063 ppm</t>
    </r>
  </si>
  <si>
    <r>
      <t>Step 2</t>
    </r>
    <r>
      <rPr>
        <sz val="10"/>
        <color indexed="8"/>
        <rFont val="Times New Roman"/>
        <family val="1"/>
      </rPr>
      <t xml:space="preserve"> – correct respective LC</t>
    </r>
    <r>
      <rPr>
        <vertAlign val="subscript"/>
        <sz val="10"/>
        <color indexed="8"/>
        <rFont val="Times New Roman"/>
        <family val="1"/>
      </rPr>
      <t xml:space="preserve">50 </t>
    </r>
    <r>
      <rPr>
        <sz val="10"/>
        <color indexed="8"/>
        <rFont val="Times New Roman"/>
        <family val="1"/>
      </rPr>
      <t>values for component dilution</t>
    </r>
  </si>
  <si>
    <t>Ammonia = 0.1 – 10%</t>
  </si>
  <si>
    <r>
      <t>·</t>
    </r>
    <r>
      <rPr>
        <sz val="7"/>
        <color indexed="8"/>
        <rFont val="Times New Roman"/>
        <family val="1"/>
      </rPr>
      <t xml:space="preserve">        </t>
    </r>
    <r>
      <rPr>
        <sz val="10"/>
        <color indexed="8"/>
        <rFont val="Times New Roman"/>
        <family val="1"/>
      </rPr>
      <t>Low end of range:</t>
    </r>
  </si>
  <si>
    <r>
      <t>CV</t>
    </r>
    <r>
      <rPr>
        <vertAlign val="subscript"/>
        <sz val="10"/>
        <color indexed="8"/>
        <rFont val="Times New Roman"/>
        <family val="1"/>
      </rPr>
      <t>a</t>
    </r>
    <r>
      <rPr>
        <sz val="10"/>
        <color indexed="8"/>
        <rFont val="Times New Roman"/>
        <family val="1"/>
      </rPr>
      <t xml:space="preserve"> = 1590 ppm/0.10 = </t>
    </r>
    <r>
      <rPr>
        <b/>
        <sz val="10"/>
        <color indexed="8"/>
        <rFont val="Times New Roman"/>
        <family val="1"/>
      </rPr>
      <t>15,900 ppm</t>
    </r>
  </si>
  <si>
    <r>
      <t>·</t>
    </r>
    <r>
      <rPr>
        <sz val="7"/>
        <color indexed="8"/>
        <rFont val="Times New Roman"/>
        <family val="1"/>
      </rPr>
      <t xml:space="preserve">        </t>
    </r>
    <r>
      <rPr>
        <sz val="10"/>
        <color indexed="8"/>
        <rFont val="Times New Roman"/>
        <family val="1"/>
      </rPr>
      <t>High end of range:</t>
    </r>
  </si>
  <si>
    <r>
      <t>CV</t>
    </r>
    <r>
      <rPr>
        <vertAlign val="subscript"/>
        <sz val="10"/>
        <color indexed="8"/>
        <rFont val="Times New Roman"/>
        <family val="1"/>
      </rPr>
      <t>a</t>
    </r>
    <r>
      <rPr>
        <sz val="10"/>
        <color indexed="8"/>
        <rFont val="Times New Roman"/>
        <family val="1"/>
      </rPr>
      <t xml:space="preserve"> = 1590 ppm/0.001 = </t>
    </r>
    <r>
      <rPr>
        <b/>
        <sz val="10"/>
        <color indexed="8"/>
        <rFont val="Times New Roman"/>
        <family val="1"/>
      </rPr>
      <t>1, 590,000 ppm</t>
    </r>
    <r>
      <rPr>
        <sz val="10"/>
        <color indexed="8"/>
        <rFont val="Times New Roman"/>
        <family val="1"/>
      </rPr>
      <t xml:space="preserve"> (&gt; 100 % of the refinery gas)</t>
    </r>
  </si>
  <si>
    <t>Hydrogen sulfide = 10 – 25%</t>
  </si>
  <si>
    <r>
      <t>CV</t>
    </r>
    <r>
      <rPr>
        <vertAlign val="subscript"/>
        <sz val="10"/>
        <color indexed="8"/>
        <rFont val="Times New Roman"/>
        <family val="1"/>
      </rPr>
      <t>a</t>
    </r>
    <r>
      <rPr>
        <sz val="10"/>
        <color indexed="8"/>
        <rFont val="Times New Roman"/>
        <family val="1"/>
      </rPr>
      <t xml:space="preserve"> = 444 ppm/0.25 = </t>
    </r>
    <r>
      <rPr>
        <b/>
        <sz val="10"/>
        <color indexed="8"/>
        <rFont val="Times New Roman"/>
        <family val="1"/>
      </rPr>
      <t>1776</t>
    </r>
    <r>
      <rPr>
        <sz val="10"/>
        <color indexed="8"/>
        <rFont val="Times New Roman"/>
        <family val="1"/>
      </rPr>
      <t xml:space="preserve"> ppm</t>
    </r>
  </si>
  <si>
    <r>
      <t>CV</t>
    </r>
    <r>
      <rPr>
        <vertAlign val="subscript"/>
        <sz val="10"/>
        <color indexed="8"/>
        <rFont val="Times New Roman"/>
        <family val="1"/>
      </rPr>
      <t>a</t>
    </r>
    <r>
      <rPr>
        <sz val="10"/>
        <color indexed="8"/>
        <rFont val="Times New Roman"/>
        <family val="1"/>
      </rPr>
      <t xml:space="preserve"> = 444 ppm/0.10 = </t>
    </r>
    <r>
      <rPr>
        <b/>
        <sz val="10"/>
        <color indexed="8"/>
        <rFont val="Times New Roman"/>
        <family val="1"/>
      </rPr>
      <t>4,440</t>
    </r>
    <r>
      <rPr>
        <sz val="10"/>
        <color indexed="8"/>
        <rFont val="Times New Roman"/>
        <family val="1"/>
      </rPr>
      <t xml:space="preserve"> ppm</t>
    </r>
  </si>
  <si>
    <t>Carbon monoxide = 0.5 – 15%</t>
  </si>
  <si>
    <r>
      <t>CV</t>
    </r>
    <r>
      <rPr>
        <vertAlign val="subscript"/>
        <sz val="10"/>
        <color indexed="8"/>
        <rFont val="Times New Roman"/>
        <family val="1"/>
      </rPr>
      <t>a</t>
    </r>
    <r>
      <rPr>
        <sz val="10"/>
        <color indexed="8"/>
        <rFont val="Times New Roman"/>
        <family val="1"/>
      </rPr>
      <t xml:space="preserve"> = 1784 ppm/0.15 = </t>
    </r>
    <r>
      <rPr>
        <b/>
        <sz val="10"/>
        <color indexed="8"/>
        <rFont val="Times New Roman"/>
        <family val="1"/>
      </rPr>
      <t>11,893 ppm</t>
    </r>
  </si>
  <si>
    <r>
      <t>CV</t>
    </r>
    <r>
      <rPr>
        <vertAlign val="subscript"/>
        <sz val="10"/>
        <color indexed="8"/>
        <rFont val="Times New Roman"/>
        <family val="1"/>
      </rPr>
      <t>a</t>
    </r>
    <r>
      <rPr>
        <sz val="10"/>
        <color indexed="8"/>
        <rFont val="Times New Roman"/>
        <family val="1"/>
      </rPr>
      <t xml:space="preserve"> = 1784 ppm/0.005 = </t>
    </r>
    <r>
      <rPr>
        <b/>
        <sz val="10"/>
        <color indexed="8"/>
        <rFont val="Times New Roman"/>
        <family val="1"/>
      </rPr>
      <t>356,800 ppm</t>
    </r>
  </si>
  <si>
    <t>C1 – C4  HCs = 0.9 – 9%</t>
  </si>
  <si>
    <r>
      <t>CV</t>
    </r>
    <r>
      <rPr>
        <vertAlign val="subscript"/>
        <sz val="10"/>
        <color indexed="8"/>
        <rFont val="Times New Roman"/>
        <family val="1"/>
      </rPr>
      <t>a</t>
    </r>
    <r>
      <rPr>
        <sz val="10"/>
        <color indexed="8"/>
        <rFont val="Times New Roman"/>
        <family val="1"/>
      </rPr>
      <t xml:space="preserve"> = 10,000 ppm/0.09 = </t>
    </r>
    <r>
      <rPr>
        <b/>
        <sz val="10"/>
        <color indexed="8"/>
        <rFont val="Times New Roman"/>
        <family val="1"/>
      </rPr>
      <t>111,111 ppm</t>
    </r>
  </si>
  <si>
    <r>
      <t>CV</t>
    </r>
    <r>
      <rPr>
        <vertAlign val="subscript"/>
        <sz val="10"/>
        <color indexed="8"/>
        <rFont val="Times New Roman"/>
        <family val="1"/>
      </rPr>
      <t>a</t>
    </r>
    <r>
      <rPr>
        <sz val="10"/>
        <color indexed="8"/>
        <rFont val="Times New Roman"/>
        <family val="1"/>
      </rPr>
      <t xml:space="preserve"> = 10,000 ppm/0.009 = </t>
    </r>
    <r>
      <rPr>
        <b/>
        <sz val="10"/>
        <color indexed="8"/>
        <rFont val="Times New Roman"/>
        <family val="1"/>
      </rPr>
      <t xml:space="preserve">1, 111,111 ppm </t>
    </r>
    <r>
      <rPr>
        <sz val="10"/>
        <color indexed="8"/>
        <rFont val="Times New Roman"/>
        <family val="1"/>
      </rPr>
      <t>(&gt; 100 % of the refinery gas)</t>
    </r>
  </si>
  <si>
    <t>C5 – C6 light naphtha HCs = 0.1 – 1%</t>
  </si>
  <si>
    <r>
      <t>CV</t>
    </r>
    <r>
      <rPr>
        <vertAlign val="subscript"/>
        <sz val="10"/>
        <color indexed="8"/>
        <rFont val="Times New Roman"/>
        <family val="1"/>
      </rPr>
      <t>a</t>
    </r>
    <r>
      <rPr>
        <sz val="10"/>
        <color indexed="8"/>
        <rFont val="Times New Roman"/>
        <family val="1"/>
      </rPr>
      <t xml:space="preserve"> = 1063 ppm/0.01 = </t>
    </r>
    <r>
      <rPr>
        <b/>
        <sz val="10"/>
        <color indexed="8"/>
        <rFont val="Times New Roman"/>
        <family val="1"/>
      </rPr>
      <t>106,300 ppm</t>
    </r>
  </si>
  <si>
    <r>
      <t>CV</t>
    </r>
    <r>
      <rPr>
        <vertAlign val="subscript"/>
        <sz val="10"/>
        <color indexed="8"/>
        <rFont val="Times New Roman"/>
        <family val="1"/>
      </rPr>
      <t>a</t>
    </r>
    <r>
      <rPr>
        <sz val="10"/>
        <color indexed="8"/>
        <rFont val="Times New Roman"/>
        <family val="1"/>
      </rPr>
      <t xml:space="preserve"> = 1063 ppm/0.001 = </t>
    </r>
    <r>
      <rPr>
        <b/>
        <sz val="10"/>
        <color indexed="8"/>
        <rFont val="Times New Roman"/>
        <family val="1"/>
      </rPr>
      <t xml:space="preserve">1, 063,000 ppm </t>
    </r>
    <r>
      <rPr>
        <sz val="10"/>
        <color indexed="8"/>
        <rFont val="Times New Roman"/>
        <family val="1"/>
      </rPr>
      <t>(&gt; 100 % of the refinery gas)</t>
    </r>
  </si>
  <si>
    <r>
      <t>Step 3</t>
    </r>
    <r>
      <rPr>
        <sz val="10"/>
        <color indexed="8"/>
        <rFont val="Times New Roman"/>
        <family val="1"/>
      </rPr>
      <t xml:space="preserve"> – compare corrected LC</t>
    </r>
    <r>
      <rPr>
        <vertAlign val="subscript"/>
        <sz val="10"/>
        <color indexed="8"/>
        <rFont val="Times New Roman"/>
        <family val="1"/>
      </rPr>
      <t>50</t>
    </r>
    <r>
      <rPr>
        <sz val="10"/>
        <color indexed="8"/>
        <rFont val="Times New Roman"/>
        <family val="1"/>
      </rPr>
      <t xml:space="preserve"> values, and selet lowest values</t>
    </r>
  </si>
  <si>
    <t>Hydrogen sulfide (1776 ppm – 4,440 ppm) has the lowest corrected LC50 range</t>
  </si>
  <si>
    <r>
      <t>Step 4</t>
    </r>
    <r>
      <rPr>
        <sz val="10"/>
        <color indexed="8"/>
        <rFont val="Times New Roman"/>
        <family val="1"/>
      </rPr>
      <t xml:space="preserve"> – assign LC</t>
    </r>
    <r>
      <rPr>
        <vertAlign val="subscript"/>
        <sz val="10"/>
        <color indexed="8"/>
        <rFont val="Times New Roman"/>
        <family val="1"/>
      </rPr>
      <t>50</t>
    </r>
    <r>
      <rPr>
        <sz val="10"/>
        <color indexed="8"/>
        <rFont val="Times New Roman"/>
        <family val="1"/>
      </rPr>
      <t xml:space="preserve"> read across values for CASRN 68377-65-6</t>
    </r>
  </si>
  <si>
    <t xml:space="preserve">Table 12. Refinery Gases Health Effects Data Matrix </t>
  </si>
  <si>
    <t xml:space="preserve"> &gt;100%</t>
  </si>
  <si>
    <t>Carbon Monoxide</t>
  </si>
  <si>
    <t xml:space="preserve"> Carbon Monxide</t>
  </si>
  <si>
    <t>no lethality</t>
  </si>
  <si>
    <t>&gt; 100%</t>
  </si>
  <si>
    <t xml:space="preserve"> Hydrogen sulfide</t>
  </si>
  <si>
    <t>Carbon Monxode</t>
  </si>
  <si>
    <t xml:space="preserve">      constituent/constituent fraction with the lowest ‘no lethality’ value was selected to characterize the acute toxicity for these CASRN</t>
  </si>
  <si>
    <t xml:space="preserve">      (see Section 7.6 for further explanation)</t>
  </si>
  <si>
    <t xml:space="preserve">     asphyxiation would occur first at concentrations that reduce oxygen concentrations to approximately &lt; 18% (&lt;180,000 ppm)</t>
  </si>
  <si>
    <t>LC50 range for CASRN 68477-65-6 9 = 1776 ppm – 4,440 ppm</t>
  </si>
  <si>
    <t>A complex combination of hydrocarbons obtained by distillation of a blend oil.  It consists primarily of hydrogen and nitrogen with various small amounts of carbon monoxide, carbon dioxide, and aliphatic hydrocarbons having carbon numbers predominantly in the range of C1 through C5.</t>
  </si>
  <si>
    <t>A complex combination of hydrocarbons obtained from the stabilization of catalytic reformed naphtha.  It consists of hydrogen and saturated aliphatic hydrocarbons having carbon numbers predominantly in the range of C1 through C4.</t>
  </si>
  <si>
    <t>A complex combination of hydrocarbons produced by distillation of products from catalytic reforming of C6-C8 feed and recycled to conserve hydrogen.  It consists primarily of hydrogen.  It may also contain various small amounts of carbon monoxide, carbon dioxide, nitrogen, and hydrocarbons having carbon numbers predominantly in the range of C1 through C6.</t>
  </si>
  <si>
    <t>A complex combination separated as a gas from hydrocarbon gases by chilling.  It consists primarily of hydrogen with various small amounts of carbon monoxide, nitrogen, methane, and C2 hydrocarbons.</t>
  </si>
  <si>
    <t>A complex combination obtained from recycled hydrotreated blend oil.  It consists primarily of hydrogen and nitrogen with various small amounts of carbon monoxide, carbon dioxide and hydrocarbons having carbon numbers predominantly in the range of C1 through C5.</t>
  </si>
  <si>
    <t>A complex combination obtained from recycled reactor gases.  It consists primarily of hydrogen with various small amounts of carbon monoxide, carbon dioxide, nitrogen, hydrogen sulfide, and saturated aliphatic hydrocarbons having carbon numbers in the range of C1 through C5.</t>
  </si>
  <si>
    <t>A complex combination obtained from the reformers.  It consists primarily of hydrogen with various small amounts of carbon monoxide and aliphatic hydrocarbons having carbon numbers predominantly in the range of C1 through C5.</t>
  </si>
  <si>
    <t xml:space="preserve">Carbon Monoxide LC50 = 1807 ppm </t>
  </si>
  <si>
    <t>A complex combination obtained from the reforming hydrotreating process.  It consists primarily of hydrogen, methane, and ethane with various small amounts of hydrogen sulfide and aliphatic hydrocarbons having carbon numbers predominantly in the range of C3 through C5.</t>
  </si>
  <si>
    <t>A complex combination obtained from the reforming hydrotreating process.  It consists primarily of hydrogen and methane with various small amounts of carbon monoxide, carbon dioxide, nitrogen and saturated aliphatic hydrocarbons having carbon numbers predominantly in the range of C2 through C5.</t>
  </si>
  <si>
    <t>A complex combination obtained from the reforming hydrotreating process.  It consists primarily of hydrogen with various small amounts of carbon monoxide and aliphatic hydrocarbons having carbon numbers predominantly in the range of C1 through C5.</t>
  </si>
  <si>
    <t>A complex combination of hydrocarbons obtained from refractionation of products from a catalytic cracking process.  It consists of hydrogen and hydrocarbons having carbon numbers predominantly in the range of C1 through C3.</t>
  </si>
  <si>
    <t>A complex combination of hydrocarbons obtained from the catalytic reforming of straight run naphtha.  It consists of hydrogen and hydrocarbons having carbon numbers predominantly in the range of C1 through C6.</t>
  </si>
  <si>
    <t>A complex combination of hydrocarbons obtained from the stabilization of catalytic reformed naphtha.  It consists of hydrogen and hydrocarbons having carbon numbers predominantly in the range of C1 through C6.</t>
  </si>
  <si>
    <t>A complex combination of hydrocarbons obtained from hydrodesulfurization of straight-run naphtha.  It consists of hydrogen and saturated aliphatic hydrocarbons having carbon numbers predominantly in the range of C1 through C6.</t>
  </si>
  <si>
    <t>A complex combination of hydrocarbons obtained from the catalytic reforming of straight-run naphtha followed by fractionation of the total effluent.  It consists of hydrogen, methane, ethane and propane.</t>
  </si>
  <si>
    <t>A complex combination produced by the high-pressure flashing of the effluent from the reforming reactor.  It consists primarily of hydrogen with various small amounts of methane, ethane, and propane.</t>
  </si>
  <si>
    <t xml:space="preserve">A complex combination separated by distillation of a gas containing hydrogen, carbon monoxide, carbon dioxide and hydrocarbons having carbon numbers in the range of C1 through C6 or obtained by cracking ethane and propane.  It consists of hydrocarbons having carbon numbers predominantly in the range of C1 through C2, hydrogen, nitrogen, and carbon monoxide. </t>
  </si>
  <si>
    <t>A complex combination produced by the low-pressure flashing of the effluent from the reforming reactor.  It consists primarily of hydrogen with various small amounts of methane, ethane, and propane.</t>
  </si>
  <si>
    <t xml:space="preserve">A complex combination produced by treating the feed from the benzene unit with hydrogen in the presence of a catalyst followed by depentanizing.  It consists primarily of hydrogen, ethane and propane with various small amounts of nitrogen, carbon monoxide, carbon dioxide, and hydrocarbons having carbon numbers predominantly in the range of C1 through C6.  It may contain trace amounts of benzene. </t>
  </si>
  <si>
    <t>A complex combination produced by the fractionation of the overhead products from the catalytic cracking process in the fluidized catalytic cracker.  It consists primarily of hydrogen, nitrogen, and hydrocarbons having carbon numbers predominantly in the range of C1 through C3.</t>
  </si>
  <si>
    <t>A complex combination obtained by the liquid-vapor separation of the hydrocracking process reactor effluent.  It consists predominantly of hydrogen and saturated hydrocarbons having carbon numbers predominantly in the range of C1 through C3.</t>
  </si>
  <si>
    <t>A complex combination obtained from various petroleum refining operations.  It consists of hydrogen and hydrocarbons having carbon numbers predominantly in the range of C1 through C3.</t>
  </si>
  <si>
    <t>A complex combination obtained from the chemical reforming of naphthenes to aromatics.  It consists mainly of hydrogen and saturated hydrocarbons having carbon numbers predominantly in the range of C2 through C4.</t>
  </si>
  <si>
    <t>Butadiene LOAEL = 8,000 ppm</t>
  </si>
  <si>
    <r>
      <t xml:space="preserve">Benzene LOAEL </t>
    </r>
    <r>
      <rPr>
        <b/>
        <u val="single"/>
        <sz val="10"/>
        <rFont val="Arial"/>
        <family val="2"/>
      </rPr>
      <t>&lt;</t>
    </r>
    <r>
      <rPr>
        <b/>
        <sz val="10"/>
        <rFont val="Arial"/>
        <family val="2"/>
      </rPr>
      <t xml:space="preserve"> 10 ppm</t>
    </r>
  </si>
  <si>
    <t>Ammonia LOAEL = 90 ppm</t>
  </si>
  <si>
    <t>C1 - C4  Hydrocarbon Fraction        LOAEL = 2,500 ppm  (2-butene)</t>
  </si>
  <si>
    <t>C5 - C6  Hydrocarbon Fraction                            LOAEL = 6625 ppm  (light naphthas)</t>
  </si>
  <si>
    <t>Ethyl mercaptan LOAEL = 57 ppm</t>
  </si>
  <si>
    <t>Hydrogen sulfide LOAEL = 30 ppm</t>
  </si>
  <si>
    <r>
      <t xml:space="preserve">In Vivo </t>
    </r>
    <r>
      <rPr>
        <b/>
        <sz val="10"/>
        <rFont val="Arial"/>
        <family val="2"/>
      </rPr>
      <t xml:space="preserve"> (ppm)</t>
    </r>
  </si>
  <si>
    <r>
      <t>In Vitro</t>
    </r>
    <r>
      <rPr>
        <b/>
        <sz val="10"/>
        <rFont val="Arial"/>
        <family val="2"/>
      </rPr>
      <t xml:space="preserve">                       (ppm)</t>
    </r>
  </si>
  <si>
    <t>bacterial</t>
  </si>
  <si>
    <t>Chrom. Ab.</t>
  </si>
  <si>
    <t xml:space="preserve">non-bacterial </t>
  </si>
  <si>
    <t>mouse micronuclei</t>
  </si>
  <si>
    <r>
      <t xml:space="preserve">Ammonia (bacterial - neg; nonbacterial - no data; </t>
    </r>
    <r>
      <rPr>
        <b/>
        <i/>
        <sz val="10"/>
        <rFont val="Arial"/>
        <family val="2"/>
      </rPr>
      <t>in vivo</t>
    </r>
    <r>
      <rPr>
        <b/>
        <sz val="10"/>
        <rFont val="Arial"/>
        <family val="2"/>
      </rPr>
      <t xml:space="preserve"> - neg)</t>
    </r>
  </si>
  <si>
    <r>
      <t xml:space="preserve">Benzene (bacterial - pos; nonbacterial - pos; </t>
    </r>
    <r>
      <rPr>
        <b/>
        <i/>
        <sz val="10"/>
        <rFont val="Arial"/>
        <family val="2"/>
      </rPr>
      <t>in vivo</t>
    </r>
    <r>
      <rPr>
        <b/>
        <sz val="10"/>
        <rFont val="Arial"/>
        <family val="2"/>
      </rPr>
      <t xml:space="preserve"> - pos)</t>
    </r>
  </si>
  <si>
    <r>
      <t xml:space="preserve">Butadiene (bacterial - pos; nonbacterial - pos;     </t>
    </r>
    <r>
      <rPr>
        <b/>
        <i/>
        <sz val="10"/>
        <rFont val="Arial"/>
        <family val="2"/>
      </rPr>
      <t>in vivo</t>
    </r>
    <r>
      <rPr>
        <b/>
        <sz val="10"/>
        <rFont val="Arial"/>
        <family val="2"/>
      </rPr>
      <t xml:space="preserve"> - pos)</t>
    </r>
  </si>
  <si>
    <t>Carbon Monoxide (bacterial - no data;  nonbacterial - no data; in vivo - no data)</t>
  </si>
  <si>
    <t>C1 - C4  Hydrocarbon Fraction (bacterial - neg; nonbacterial - neg; in vivo - neg)</t>
  </si>
  <si>
    <t>C5 - C6  Hydrocarbon Fraction (bacterial - neg; nonbacterial - neg; in vivo - neg)</t>
  </si>
  <si>
    <t>Ethyl mercaptan (bacterial - neg; nonbacterial - pos; in vivo - neg)</t>
  </si>
  <si>
    <t>Methyl mercaptan (bacterial - neg; nonbacterial - equivocal; in vivo - neg)</t>
  </si>
  <si>
    <t>Hydrogen sulfide (bacterial - neg; nonbacterial - equivocal; in vivo - neg)</t>
  </si>
  <si>
    <t xml:space="preserve">  Non-bacterial</t>
  </si>
  <si>
    <r>
      <t xml:space="preserve">Hydrogen sulfide NOAEL </t>
    </r>
    <r>
      <rPr>
        <b/>
        <u val="single"/>
        <sz val="10"/>
        <rFont val="Arial"/>
        <family val="2"/>
      </rPr>
      <t>&gt;</t>
    </r>
    <r>
      <rPr>
        <b/>
        <sz val="10"/>
        <rFont val="Arial"/>
        <family val="2"/>
      </rPr>
      <t xml:space="preserve"> 80 ppm</t>
    </r>
  </si>
  <si>
    <r>
      <t xml:space="preserve">Ethyl mercaptan NOAEL </t>
    </r>
    <r>
      <rPr>
        <b/>
        <u val="single"/>
        <sz val="10"/>
        <rFont val="Arial"/>
        <family val="2"/>
      </rPr>
      <t>&gt;</t>
    </r>
    <r>
      <rPr>
        <b/>
        <sz val="10"/>
        <rFont val="Arial"/>
        <family val="2"/>
      </rPr>
      <t xml:space="preserve"> 80 ppm</t>
    </r>
  </si>
  <si>
    <r>
      <t xml:space="preserve">Methyl mercaptan NOAEL </t>
    </r>
    <r>
      <rPr>
        <b/>
        <u val="single"/>
        <sz val="10"/>
        <rFont val="Arial"/>
        <family val="2"/>
      </rPr>
      <t>&gt;</t>
    </r>
    <r>
      <rPr>
        <b/>
        <sz val="10"/>
        <rFont val="Arial"/>
        <family val="2"/>
      </rPr>
      <t xml:space="preserve"> 80 ppm</t>
    </r>
  </si>
  <si>
    <r>
      <t xml:space="preserve">C1 - C4  Hydrocarbon Fraction        NOAEL </t>
    </r>
    <r>
      <rPr>
        <b/>
        <u val="single"/>
        <sz val="10"/>
        <rFont val="Arial"/>
        <family val="2"/>
      </rPr>
      <t>&gt;</t>
    </r>
    <r>
      <rPr>
        <b/>
        <sz val="10"/>
        <rFont val="Arial"/>
        <family val="2"/>
      </rPr>
      <t xml:space="preserve"> 5,000 ppm  (2-butene)</t>
    </r>
  </si>
  <si>
    <r>
      <t xml:space="preserve">Carbon Monoxide LOAEL </t>
    </r>
    <r>
      <rPr>
        <b/>
        <u val="single"/>
        <sz val="10"/>
        <rFont val="Arial"/>
        <family val="2"/>
      </rPr>
      <t>&lt;</t>
    </r>
    <r>
      <rPr>
        <b/>
        <sz val="10"/>
        <rFont val="Arial"/>
        <family val="2"/>
      </rPr>
      <t xml:space="preserve"> 65 ppm</t>
    </r>
  </si>
  <si>
    <t>Benzene LOAEL = 20 ppm</t>
  </si>
  <si>
    <r>
      <t xml:space="preserve">Ammonia NOAEL </t>
    </r>
    <r>
      <rPr>
        <b/>
        <u val="single"/>
        <sz val="10"/>
        <rFont val="Arial"/>
        <family val="2"/>
      </rPr>
      <t>&gt;</t>
    </r>
    <r>
      <rPr>
        <b/>
        <sz val="10"/>
        <rFont val="Arial"/>
        <family val="2"/>
      </rPr>
      <t xml:space="preserve"> 35 ppm</t>
    </r>
  </si>
  <si>
    <t>Concentration Range (wt/v%)</t>
  </si>
  <si>
    <t>yellow highlight = CASRN driver</t>
  </si>
  <si>
    <t>green = asphyxiant</t>
  </si>
  <si>
    <t>C1 - C4  Hydrocarbon Fraction        LOAEL = 9,000 ppm  (isobutane)</t>
  </si>
  <si>
    <r>
      <t xml:space="preserve">C5 - C6  Hydrocarbon Fraction                            NOAEL </t>
    </r>
    <r>
      <rPr>
        <b/>
        <u val="single"/>
        <sz val="10"/>
        <rFont val="Arial"/>
        <family val="2"/>
      </rPr>
      <t>&gt;</t>
    </r>
    <r>
      <rPr>
        <b/>
        <sz val="10"/>
        <rFont val="Arial"/>
        <family val="2"/>
      </rPr>
      <t xml:space="preserve"> 6,521 ppm  (light naphthas)</t>
    </r>
  </si>
  <si>
    <r>
      <t xml:space="preserve">Carbon Monoxide LOAEL </t>
    </r>
    <r>
      <rPr>
        <b/>
        <u val="single"/>
        <sz val="10"/>
        <rFont val="Arial"/>
        <family val="2"/>
      </rPr>
      <t>&lt;</t>
    </r>
    <r>
      <rPr>
        <b/>
        <sz val="10"/>
        <rFont val="Arial"/>
        <family val="2"/>
      </rPr>
      <t xml:space="preserve"> 30 ppm</t>
    </r>
  </si>
  <si>
    <t>Benzene LOAEL = 300 ppm</t>
  </si>
  <si>
    <r>
      <t xml:space="preserve">Butadiene NOAEL </t>
    </r>
    <r>
      <rPr>
        <b/>
        <u val="single"/>
        <sz val="10"/>
        <rFont val="Arial"/>
        <family val="2"/>
      </rPr>
      <t>&gt;</t>
    </r>
    <r>
      <rPr>
        <b/>
        <sz val="10"/>
        <rFont val="Arial"/>
        <family val="2"/>
      </rPr>
      <t xml:space="preserve"> 6,000 ppm</t>
    </r>
  </si>
  <si>
    <r>
      <t xml:space="preserve">Ammonia NOAEL </t>
    </r>
    <r>
      <rPr>
        <b/>
        <u val="single"/>
        <sz val="10"/>
        <rFont val="Arial"/>
        <family val="2"/>
      </rPr>
      <t>&gt;</t>
    </r>
    <r>
      <rPr>
        <b/>
        <sz val="10"/>
        <rFont val="Arial"/>
        <family val="2"/>
      </rPr>
      <t xml:space="preserve"> 35 ppm </t>
    </r>
  </si>
  <si>
    <t>Methyl mercaptan LOAEL = 57 ppm</t>
  </si>
  <si>
    <t>7.6 Refinery Gases Human Health Effects Read Across Method</t>
  </si>
  <si>
    <t>The complex combination obtained from the depentanizer stabilization of hydrotreated kerosine.  It consists primarily of hydrogen, methane, ethane, and propane with various small amounts of nitrogen, hydrogen sulfide, carbon monoxide and hydrocarbons having carbon numbers predominantly in the range of C4 through C5.</t>
  </si>
  <si>
    <t>A complex combination obtained from the flash drum of the unit treating sour kerosine with hydrogen in the presence of a catalyst.  It consists primarily of hydrogen and methane with various small amounts of nitrogen, carbon monoxide, and hydrocarbons having carbon numbers predominantly in the range of C2 through C5.</t>
  </si>
  <si>
    <t>68476-26-6</t>
  </si>
  <si>
    <t>Fuel gases</t>
  </si>
  <si>
    <t>A combination of light gases.  It consists predominantly of hydrogen and/or low molecular weight hydrocarbons.</t>
  </si>
  <si>
    <t>68476-29-9</t>
  </si>
  <si>
    <t>Fuel gases, crude oil distillates</t>
  </si>
  <si>
    <t>A complex combination of light gases produced by distillation of crude oil and by catalytic reforming of naphtha.  It consists of hydrogen and hydrocarbons having carbon numbers predominantly in the range of C1 through C4 and boiling in the range of approximately -217°C to -12°C (-423°F to 10°F).</t>
  </si>
  <si>
    <t>68477-95-2</t>
  </si>
  <si>
    <t>Gases (petroleum), Girbatol unit feed</t>
  </si>
  <si>
    <t>A complex combination of hydrocarbons that is used as the feed into the Girbatol unit to remove hydrogen sulfide.  It consists of aliphatic hydrocarbons having carbon numbers predominantly in the range of C2 through C4.</t>
  </si>
  <si>
    <t>68513-16-6</t>
  </si>
  <si>
    <t>Gases (petroleum), hydrocracking depropanizer off, hydrocarbon-rich</t>
  </si>
  <si>
    <t>A complex combination of hydrocarbons produced by the distillation of products from a hydrocracking process.  It consists predominantly of hydrocarbons having carbon numbers predominantly in the range of C1 through C4.  It may also contain small amounts of hydrogen and hydrogen sulfide.</t>
  </si>
  <si>
    <t>68783-07-3</t>
  </si>
  <si>
    <t>Gases (petroleum), refinery blend</t>
  </si>
  <si>
    <t>0.5 -5</t>
  </si>
  <si>
    <t>A complex combination obtained from various refinery processes.  It consists of hydrogen, hydrogen sulfide and hydrocarbons having carbon numbers predominantly in the range of C1 through C5.</t>
  </si>
  <si>
    <t>68783-62-0</t>
  </si>
  <si>
    <t>Fuel gases, refinery, unsweetened</t>
  </si>
  <si>
    <t>A complex combination obtained by the fractionation of naphtha and compressed hydrocarbon gas streams from various refinery processes.  It consists predominantly of hydrocarbons having carbon numbers predominantly in the range of C1 through C5 and boiling in the range of -73.degrees C to 65.degrees C (-100.degrees F to 150.degrees F).</t>
  </si>
  <si>
    <t>68477-92-9</t>
  </si>
  <si>
    <t>Gases (petroleum), dry sour, gas-concn.-unit-off</t>
  </si>
  <si>
    <t>The complex combination of dry gases from a gas concentration unit.  It consists of hydrogen, hydrogen sulfide and hydrocarbons having carbon numbers predominantly in the range of C1 through C3.</t>
  </si>
  <si>
    <t>68513-68-8</t>
  </si>
  <si>
    <t>Residues (petroleum), deethanizer tower</t>
  </si>
  <si>
    <t>A complex residuum from the distillation of a gas stream containing hydrogen, carbon monoxide, carbon dioxide and hydrocarbons having carbon numbers in the range of C1 through C6 or from the cracking of ethane and propane.  It consists of hydrocarbons having carbon numbers in the range of C2 through C6.  It may contain small amounts of benzene.</t>
  </si>
  <si>
    <t>Refinery Gas Composition</t>
  </si>
  <si>
    <t>TSCA Definition</t>
  </si>
  <si>
    <t>0.80-95</t>
  </si>
  <si>
    <t>asphyxiant</t>
  </si>
  <si>
    <t>SIDS Endpoint</t>
  </si>
  <si>
    <t>(units)</t>
  </si>
  <si>
    <t>Component</t>
  </si>
  <si>
    <t>CASRN</t>
  </si>
  <si>
    <t>Hydrogen</t>
  </si>
  <si>
    <t>1333-74-0</t>
  </si>
  <si>
    <t>Hydrogen sulfide</t>
  </si>
  <si>
    <t>Ammonia</t>
  </si>
  <si>
    <t>7664-41-7</t>
  </si>
  <si>
    <t>Nitrogen</t>
  </si>
  <si>
    <t>7727-37-9</t>
  </si>
  <si>
    <t>Carbon dioxide</t>
  </si>
  <si>
    <t>124-38-9</t>
  </si>
  <si>
    <t>Carbon monoxide</t>
  </si>
  <si>
    <t>630-08-0</t>
  </si>
  <si>
    <t>Physical-Chemical Properties</t>
  </si>
  <si>
    <r>
      <t>1013 @ -196</t>
    </r>
    <r>
      <rPr>
        <sz val="10"/>
        <rFont val="Arial"/>
        <family val="2"/>
      </rPr>
      <t>°</t>
    </r>
    <r>
      <rPr>
        <sz val="10"/>
        <rFont val="Times New Roman"/>
        <family val="1"/>
      </rPr>
      <t>C</t>
    </r>
  </si>
  <si>
    <t>Partition Coefficient</t>
  </si>
  <si>
    <t>Water Solubility mg/L</t>
  </si>
  <si>
    <t>Environmental Fate</t>
  </si>
  <si>
    <t>Photodegradation T1/2, h or d</t>
  </si>
  <si>
    <t>No</t>
  </si>
  <si>
    <t>T1/2 = 80.2 h</t>
  </si>
  <si>
    <t>T1/2 = 16 d</t>
  </si>
  <si>
    <t>Slight, T1/2 = 1559 d</t>
  </si>
  <si>
    <t>Stability in Water</t>
  </si>
  <si>
    <t>stable</t>
  </si>
  <si>
    <t>Transport and Distribution</t>
  </si>
  <si>
    <t>EQC Level 1</t>
  </si>
  <si>
    <t>air = 100%</t>
  </si>
  <si>
    <t>water = &lt;0.1%</t>
  </si>
  <si>
    <t>soil = &lt;0.1%</t>
  </si>
  <si>
    <t>other = &lt;0.1%</t>
  </si>
  <si>
    <t>air = 88%</t>
  </si>
  <si>
    <t>water = 12%</t>
  </si>
  <si>
    <t>Biodegradation</t>
  </si>
  <si>
    <t>N/A</t>
  </si>
  <si>
    <t>Yes</t>
  </si>
  <si>
    <t>Environmental Effects</t>
  </si>
  <si>
    <t>Acute Toxicity to Fish</t>
  </si>
  <si>
    <t>0.007 – 0.2</t>
  </si>
  <si>
    <t>Acute Toxicity to Aquatic Invertebrates</t>
  </si>
  <si>
    <t>0.022 – 1.07</t>
  </si>
  <si>
    <t>Toxicity to Algae</t>
  </si>
  <si>
    <t>no data</t>
  </si>
  <si>
    <t>Acute Inhalation (ppm)</t>
  </si>
  <si>
    <r>
      <t>Asphyxiant</t>
    </r>
    <r>
      <rPr>
        <vertAlign val="superscript"/>
        <sz val="10"/>
        <rFont val="Times New Roman"/>
        <family val="1"/>
      </rPr>
      <t>(3)</t>
    </r>
  </si>
  <si>
    <r>
      <t>LC</t>
    </r>
    <r>
      <rPr>
        <vertAlign val="subscript"/>
        <sz val="10"/>
        <rFont val="Times New Roman"/>
        <family val="1"/>
      </rPr>
      <t>50</t>
    </r>
    <r>
      <rPr>
        <sz val="10"/>
        <rFont val="Times New Roman"/>
        <family val="1"/>
      </rPr>
      <t xml:space="preserve"> = 444</t>
    </r>
  </si>
  <si>
    <t>(4 hours)</t>
  </si>
  <si>
    <t>Repeated-Dose (ppm)</t>
  </si>
  <si>
    <t>n/a</t>
  </si>
  <si>
    <t>NOAEL = 10</t>
  </si>
  <si>
    <t>negative</t>
  </si>
  <si>
    <t>(read across from methanethiol, sodium salt)</t>
  </si>
  <si>
    <t>positive</t>
  </si>
  <si>
    <t>(read across from methanethiol)</t>
  </si>
  <si>
    <t>Reproductive</t>
  </si>
  <si>
    <t>Toxicity (ppm)</t>
  </si>
  <si>
    <t>(pigs; no unexposed controls)</t>
  </si>
  <si>
    <t>Developmental</t>
  </si>
  <si>
    <t>n/a = not applicable; colored cell = read across data, not measured value</t>
  </si>
  <si>
    <r>
      <t>(1)</t>
    </r>
    <r>
      <rPr>
        <sz val="8"/>
        <rFont val="Times New Roman"/>
        <family val="1"/>
      </rPr>
      <t xml:space="preserve"> These gases are not known to elicit toxicity to aquatic organisms. However, they may act as asphyxiants if they are released in a manner to aquatic systems whereby they displace dissolved oxygen.  </t>
    </r>
  </si>
  <si>
    <r>
      <t>(2)</t>
    </r>
    <r>
      <rPr>
        <sz val="8"/>
        <rFont val="Times New Roman"/>
        <family val="1"/>
      </rPr>
      <t xml:space="preserve">  </t>
    </r>
    <r>
      <rPr>
        <i/>
        <sz val="8"/>
        <rFont val="Times New Roman"/>
        <family val="1"/>
      </rPr>
      <t>in vivo</t>
    </r>
    <r>
      <rPr>
        <sz val="8"/>
        <rFont val="Times New Roman"/>
        <family val="1"/>
      </rPr>
      <t xml:space="preserve"> human health effects studies conducted in rats, unless otherwise noted</t>
    </r>
  </si>
  <si>
    <r>
      <t>(3)</t>
    </r>
    <r>
      <rPr>
        <sz val="8"/>
        <rFont val="Times New Roman"/>
        <family val="1"/>
      </rPr>
      <t xml:space="preserve">  simple asphyxiants cause suffocation by reducing pO</t>
    </r>
    <r>
      <rPr>
        <vertAlign val="subscript"/>
        <sz val="8"/>
        <rFont val="Times New Roman"/>
        <family val="1"/>
      </rPr>
      <t>2</t>
    </r>
    <r>
      <rPr>
        <sz val="8"/>
        <rFont val="Times New Roman"/>
        <family val="1"/>
      </rPr>
      <t xml:space="preserve"> to lethal levels without toxic effects on other organ systems; SIDS endpoints are not </t>
    </r>
  </si>
  <si>
    <t xml:space="preserve">       provided</t>
  </si>
  <si>
    <t>CAS #</t>
  </si>
  <si>
    <t>Methanethiol</t>
  </si>
  <si>
    <t>74-93-1</t>
  </si>
  <si>
    <t>5188-0708</t>
  </si>
  <si>
    <t>Ethanethiol</t>
  </si>
  <si>
    <t>75-08-1</t>
  </si>
  <si>
    <t>Benzene</t>
  </si>
  <si>
    <t>71-43-2</t>
  </si>
  <si>
    <t>1,3-Butadiene</t>
  </si>
  <si>
    <t>106-99-2</t>
  </si>
  <si>
    <t>C1 – C4</t>
  </si>
  <si>
    <t>-182 – 138</t>
  </si>
  <si>
    <t>-164 – -0.5</t>
  </si>
  <si>
    <t>3,796 hPa –350,000 hPa</t>
  </si>
  <si>
    <t>Partition Coefficient Log Kow</t>
  </si>
  <si>
    <t>1.09 – 2.8</t>
  </si>
  <si>
    <t>24 - 61</t>
  </si>
  <si>
    <t>T1/2 = 11.7 h</t>
  </si>
  <si>
    <t>0.27 d</t>
  </si>
  <si>
    <t>5.5 d</t>
  </si>
  <si>
    <t>0.16 d</t>
  </si>
  <si>
    <t>3.2 – 960 d</t>
  </si>
  <si>
    <t>air = 99%</t>
  </si>
  <si>
    <t>water =0.77%</t>
  </si>
  <si>
    <t>air = 36%</t>
  </si>
  <si>
    <t>water = 63%</t>
  </si>
  <si>
    <t>soil = 1.0%</t>
  </si>
  <si>
    <t>water =0.88%</t>
  </si>
  <si>
    <t>inherently</t>
  </si>
  <si>
    <r>
      <t>0.5 &lt; LC</t>
    </r>
    <r>
      <rPr>
        <vertAlign val="subscript"/>
        <sz val="10"/>
        <rFont val="Times New Roman"/>
        <family val="1"/>
      </rPr>
      <t>50</t>
    </r>
    <r>
      <rPr>
        <sz val="10"/>
        <rFont val="Times New Roman"/>
        <family val="1"/>
      </rPr>
      <t xml:space="preserve"> &lt; 1.75</t>
    </r>
  </si>
  <si>
    <t>11.3 – 167</t>
  </si>
  <si>
    <r>
      <t>1.32 &lt; EC</t>
    </r>
    <r>
      <rPr>
        <vertAlign val="subscript"/>
        <sz val="10"/>
        <rFont val="Times New Roman"/>
        <family val="1"/>
      </rPr>
      <t>50</t>
    </r>
    <r>
      <rPr>
        <sz val="10"/>
        <rFont val="Times New Roman"/>
        <family val="1"/>
      </rPr>
      <t xml:space="preserve"> &lt; 2.46</t>
    </r>
  </si>
  <si>
    <t>90 - 280</t>
  </si>
  <si>
    <t>12.7 – 164</t>
  </si>
  <si>
    <t>1.3 – 95.7</t>
  </si>
  <si>
    <t>Acute Inhalation  (ppm)</t>
  </si>
  <si>
    <r>
      <t>LC</t>
    </r>
    <r>
      <rPr>
        <vertAlign val="subscript"/>
        <sz val="10"/>
        <rFont val="Times New Roman"/>
        <family val="1"/>
      </rPr>
      <t>50</t>
    </r>
    <r>
      <rPr>
        <sz val="10"/>
        <rFont val="Times New Roman"/>
        <family val="1"/>
      </rPr>
      <t xml:space="preserve"> = 675</t>
    </r>
  </si>
  <si>
    <t>NOAEL = 17</t>
  </si>
  <si>
    <t xml:space="preserve">    </t>
  </si>
  <si>
    <t>equivocal</t>
  </si>
  <si>
    <t>(read across both endpoints from methanethiol sodium salt)</t>
  </si>
  <si>
    <t>Negative</t>
  </si>
  <si>
    <t>Ethyl mercaptan LC50 = 2770 ppm</t>
  </si>
  <si>
    <t xml:space="preserve">FOUR-HOUR EXPOSURE ACUTE TOXICITY DILUTION CALCULATIONS </t>
  </si>
  <si>
    <t>Ammonia LC50= 1590 ppm (4-hr value calculated from a one hour exposure)</t>
  </si>
  <si>
    <r>
      <t xml:space="preserve">C1 - C4  Hydrocarbon Fraction                       LC50 </t>
    </r>
    <r>
      <rPr>
        <b/>
        <u val="single"/>
        <sz val="10"/>
        <rFont val="Arial"/>
        <family val="2"/>
      </rPr>
      <t>&gt;</t>
    </r>
    <r>
      <rPr>
        <b/>
        <sz val="10"/>
        <rFont val="Arial"/>
        <family val="2"/>
      </rPr>
      <t xml:space="preserve"> 10,000 ppm  (2-butene)</t>
    </r>
  </si>
  <si>
    <t>Reproductive Toxicity (ppm)</t>
  </si>
  <si>
    <t>(read across from hydrogen sulfide)</t>
  </si>
  <si>
    <t>NOAEL = 30</t>
  </si>
  <si>
    <t>(mice)</t>
  </si>
  <si>
    <t>Developmental Toxicity (ppm)</t>
  </si>
  <si>
    <t>colored cell = read across data, not measured value</t>
  </si>
  <si>
    <r>
      <t>(1)</t>
    </r>
    <r>
      <rPr>
        <sz val="8"/>
        <rFont val="Times New Roman"/>
        <family val="1"/>
      </rPr>
      <t xml:space="preserve"> Methanethiol, sodium salt is included for read across to hydrogen sulfide , methanethiol, and ethanethiol, only. Methanethiol sodium salt is not a component of Refinery Gases since it is not a gas at ambient temperatures.</t>
    </r>
  </si>
  <si>
    <r>
      <t xml:space="preserve">(3) </t>
    </r>
    <r>
      <rPr>
        <sz val="8"/>
        <rFont val="Times New Roman"/>
        <family val="1"/>
      </rPr>
      <t xml:space="preserve"> See human health effects data matrix for each refinery gas in attached Excel spreadsheet</t>
    </r>
  </si>
  <si>
    <t>A complex combination stripped from the liquid product of the unifiner desulfurization process.  It consists of hydrogen sulfide, methane, ethane, and propane.</t>
  </si>
  <si>
    <t>A complex combination produced by the fractionation of the overhead product of the fluidized catalytic cracking process.  It consists of hydrogen, hydrogen sulfide, nitrogen, and hydrocarbons having carbon numbers predominantly in the range of C1 through C5.</t>
  </si>
  <si>
    <r>
      <t xml:space="preserve">Melting  Point </t>
    </r>
    <r>
      <rPr>
        <sz val="10"/>
        <rFont val="Arial"/>
        <family val="2"/>
      </rPr>
      <t>°</t>
    </r>
    <r>
      <rPr>
        <sz val="10"/>
        <rFont val="Times New Roman"/>
        <family val="1"/>
      </rPr>
      <t>C</t>
    </r>
  </si>
  <si>
    <r>
      <t xml:space="preserve">Boiling Point </t>
    </r>
    <r>
      <rPr>
        <sz val="10"/>
        <rFont val="Arial"/>
        <family val="2"/>
      </rPr>
      <t>°</t>
    </r>
    <r>
      <rPr>
        <sz val="10"/>
        <rFont val="Times New Roman"/>
        <family val="1"/>
      </rPr>
      <t>C</t>
    </r>
  </si>
  <si>
    <r>
      <t>96-h LC</t>
    </r>
    <r>
      <rPr>
        <vertAlign val="subscript"/>
        <sz val="10"/>
        <rFont val="Times New Roman"/>
        <family val="1"/>
      </rPr>
      <t>50</t>
    </r>
    <r>
      <rPr>
        <sz val="10"/>
        <rFont val="Times New Roman"/>
        <family val="1"/>
      </rPr>
      <t>, mg/L</t>
    </r>
  </si>
  <si>
    <r>
      <t>48-h EC</t>
    </r>
    <r>
      <rPr>
        <vertAlign val="subscript"/>
        <sz val="10"/>
        <rFont val="Times New Roman"/>
        <family val="1"/>
      </rPr>
      <t>50</t>
    </r>
    <r>
      <rPr>
        <sz val="10"/>
        <rFont val="Times New Roman"/>
        <family val="1"/>
      </rPr>
      <t>, mg/L</t>
    </r>
  </si>
  <si>
    <r>
      <t>72- or 96-h EC</t>
    </r>
    <r>
      <rPr>
        <vertAlign val="subscript"/>
        <sz val="10"/>
        <rFont val="Times New Roman"/>
        <family val="1"/>
      </rPr>
      <t>50</t>
    </r>
    <r>
      <rPr>
        <sz val="10"/>
        <rFont val="Times New Roman"/>
        <family val="1"/>
      </rPr>
      <t>, mg/L</t>
    </r>
  </si>
  <si>
    <t>(lowest dose tested)</t>
  </si>
  <si>
    <r>
      <t xml:space="preserve">Genotoxicity, </t>
    </r>
    <r>
      <rPr>
        <i/>
        <sz val="10"/>
        <rFont val="Times New Roman"/>
        <family val="1"/>
      </rPr>
      <t>in vitro</t>
    </r>
  </si>
  <si>
    <r>
      <t xml:space="preserve">Genotoxicity, </t>
    </r>
    <r>
      <rPr>
        <i/>
        <sz val="10"/>
        <rFont val="Times New Roman"/>
        <family val="1"/>
      </rPr>
      <t>in vivo</t>
    </r>
  </si>
  <si>
    <t>NOAEL ≥ 80</t>
  </si>
  <si>
    <t>(highest dose tested)</t>
  </si>
  <si>
    <r>
      <t>Methanethiol, sodium salt</t>
    </r>
    <r>
      <rPr>
        <vertAlign val="superscript"/>
        <sz val="10"/>
        <rFont val="Times New Roman"/>
        <family val="1"/>
      </rPr>
      <t>(1)</t>
    </r>
  </si>
  <si>
    <t>36 – 69</t>
  </si>
  <si>
    <r>
      <t>Vapor Pressure hPa @ 25</t>
    </r>
    <r>
      <rPr>
        <sz val="10"/>
        <rFont val="Arial"/>
        <family val="2"/>
      </rPr>
      <t>°</t>
    </r>
    <r>
      <rPr>
        <sz val="10"/>
        <rFont val="Times New Roman"/>
        <family val="1"/>
      </rPr>
      <t>C</t>
    </r>
  </si>
  <si>
    <t>201 – 685</t>
  </si>
  <si>
    <t>3.4 – 3.9</t>
  </si>
  <si>
    <t>9.5 – 38</t>
  </si>
  <si>
    <t>2 – 2.6</t>
  </si>
  <si>
    <t>5.3 – 35.7</t>
  </si>
  <si>
    <t>3.9 – 9.5</t>
  </si>
  <si>
    <t>59.6 - 682</t>
  </si>
  <si>
    <t>4.6 – 10.7</t>
  </si>
  <si>
    <t>3.1 – 7.0</t>
  </si>
  <si>
    <r>
      <t>Human Health Effects</t>
    </r>
    <r>
      <rPr>
        <vertAlign val="superscript"/>
        <sz val="10"/>
        <rFont val="Times New Roman"/>
        <family val="1"/>
      </rPr>
      <t>(2), (3)</t>
    </r>
  </si>
  <si>
    <r>
      <t>LC</t>
    </r>
    <r>
      <rPr>
        <vertAlign val="subscript"/>
        <sz val="10"/>
        <rFont val="Times New Roman"/>
        <family val="1"/>
      </rPr>
      <t>50</t>
    </r>
    <r>
      <rPr>
        <sz val="10"/>
        <rFont val="Times New Roman"/>
        <family val="1"/>
      </rPr>
      <t xml:space="preserve"> = 13,700</t>
    </r>
  </si>
  <si>
    <r>
      <t>LC</t>
    </r>
    <r>
      <rPr>
        <vertAlign val="subscript"/>
        <sz val="10"/>
        <rFont val="Times New Roman"/>
        <family val="1"/>
      </rPr>
      <t>50</t>
    </r>
    <r>
      <rPr>
        <sz val="10"/>
        <rFont val="Times New Roman"/>
        <family val="1"/>
      </rPr>
      <t xml:space="preserve"> = 129,000</t>
    </r>
  </si>
  <si>
    <t>LOAEL = 57</t>
  </si>
  <si>
    <t>LOAEL = 8000</t>
  </si>
  <si>
    <t xml:space="preserve">     Bacterial systems</t>
  </si>
  <si>
    <t xml:space="preserve">    Non-bacterial systems</t>
  </si>
  <si>
    <t xml:space="preserve">       </t>
  </si>
  <si>
    <t>(CHO cell SCE)</t>
  </si>
  <si>
    <t xml:space="preserve"> positive</t>
  </si>
  <si>
    <t>NOAEL≥ 80</t>
  </si>
  <si>
    <t>NOAEL ≥ 6000</t>
  </si>
  <si>
    <t>NOAEL ≥ 1000</t>
  </si>
  <si>
    <t>LT</t>
  </si>
  <si>
    <t>Hydrogen = 20 to 30%; Nitrogen = 20 to 30%; Carbon monoxide = 20 to 30%; Carbon dioxide = 20 to 30%; C1-C4 HCs = 1 to 10%.</t>
  </si>
  <si>
    <t>Hydrogen = 40 to 88%; Nitrogen = 1 to 5%; Ammonia = 0.01 to 0.2%; Hydrogen sulfide = 0.01 to 0.5%; Carbon monoxide = 0.5 to 5%; Carbon dioxide = 0.1 to 3%; C1-C4 HCs = 10 to 58%.</t>
  </si>
  <si>
    <t>Hydrogen = 40 to 59%; Nitrogen = 0.5 to 5%; Carbon monoxide = 0.5 to 5%; Carbon dioxide = 0.1 to 3%; C1-C4 HCs = 37 to 49.5%; C5-C6 HCs = 0.5 to 3%.</t>
  </si>
  <si>
    <t xml:space="preserve">No genotoxic constituents </t>
  </si>
  <si>
    <t>No genotoxic constituents</t>
  </si>
  <si>
    <t xml:space="preserve">     the constituent characterizing toxicity may vary by endpoint for the same CASRN; see Appendix 5 (separate EXCEL file)</t>
  </si>
  <si>
    <r>
      <t>There are more than one constituent in each refinery gas. Consequently, the constituent that is most toxic for a particular endpoint is used to characterize the hazard for the entire refinery stream for that endpoint. For all constituents except the C1 – C4 HC fraction, there is one toxicity value per endpoint per constituent;</t>
    </r>
    <r>
      <rPr>
        <i/>
        <sz val="10"/>
        <color indexed="8"/>
        <rFont val="Times New Roman"/>
        <family val="1"/>
      </rPr>
      <t xml:space="preserve"> i.e</t>
    </r>
    <r>
      <rPr>
        <sz val="10"/>
        <color indexed="8"/>
        <rFont val="Times New Roman"/>
        <family val="1"/>
      </rPr>
      <t xml:space="preserve"> constituents were either individual chemicals (</t>
    </r>
    <r>
      <rPr>
        <i/>
        <sz val="10"/>
        <color indexed="8"/>
        <rFont val="Times New Roman"/>
        <family val="1"/>
      </rPr>
      <t>e.g.</t>
    </r>
    <r>
      <rPr>
        <sz val="10"/>
        <color indexed="8"/>
        <rFont val="Times New Roman"/>
        <family val="1"/>
      </rPr>
      <t xml:space="preserve"> hydrogen sulfide) or a complex refinery stream substance (C5 – C6 HC fraction). For the C1 – C4 HC fraction, the most toxic individual C1 – C4 HC (e.g. 2-butene) was selected to characterize the fraction. It is assumed that the C1 – C4 fraction is essentially 100% of the individual HC selected to represent the C1 – C4 fraction hazard value for each SIDS mammalian toxicity endpoint. The formula used to correct for gas constituent dilution, as well as a detailed example for using the calculation to develop the minimum – maximum concentration value range to characterize the potential hazard fora specific endpoint to a refinery gas follows.</t>
    </r>
  </si>
  <si>
    <t>Toxicity value correction for dilution of a constituent in a specific refinery gas is calculated by:</t>
  </si>
  <si>
    <r>
      <t>TV</t>
    </r>
    <r>
      <rPr>
        <vertAlign val="subscript"/>
        <sz val="10"/>
        <color indexed="8"/>
        <rFont val="Times New Roman"/>
        <family val="1"/>
      </rPr>
      <t>neat</t>
    </r>
    <r>
      <rPr>
        <sz val="10"/>
        <color indexed="8"/>
        <rFont val="Times New Roman"/>
        <family val="1"/>
      </rPr>
      <t xml:space="preserve"> = endpoint toxicity value for the neat (100%) constituent</t>
    </r>
  </si>
  <si>
    <r>
      <t>TC</t>
    </r>
    <r>
      <rPr>
        <vertAlign val="subscript"/>
        <sz val="10"/>
        <color indexed="8"/>
        <rFont val="Times New Roman"/>
        <family val="1"/>
      </rPr>
      <t>n</t>
    </r>
    <r>
      <rPr>
        <sz val="10"/>
        <color indexed="8"/>
        <rFont val="Times New Roman"/>
        <family val="1"/>
      </rPr>
      <t xml:space="preserve"> = concentration of the constituent in refinery gas </t>
    </r>
    <r>
      <rPr>
        <vertAlign val="subscript"/>
        <sz val="10"/>
        <color indexed="8"/>
        <rFont val="Times New Roman"/>
        <family val="1"/>
      </rPr>
      <t>n</t>
    </r>
    <r>
      <rPr>
        <sz val="10"/>
        <color indexed="8"/>
        <rFont val="Times New Roman"/>
        <family val="1"/>
      </rPr>
      <t xml:space="preserve"> expressed as the decimal value for percent concentration (wt/v).</t>
    </r>
  </si>
  <si>
    <r>
      <t>1.</t>
    </r>
    <r>
      <rPr>
        <sz val="7"/>
        <color indexed="8"/>
        <rFont val="Times New Roman"/>
        <family val="1"/>
      </rPr>
      <t xml:space="preserve">      </t>
    </r>
    <r>
      <rPr>
        <sz val="10"/>
        <color indexed="8"/>
        <rFont val="Times New Roman"/>
        <family val="1"/>
      </rPr>
      <t>Look up the LC</t>
    </r>
    <r>
      <rPr>
        <vertAlign val="subscript"/>
        <sz val="10"/>
        <color indexed="8"/>
        <rFont val="Times New Roman"/>
        <family val="1"/>
      </rPr>
      <t>50</t>
    </r>
    <r>
      <rPr>
        <sz val="10"/>
        <color indexed="8"/>
        <rFont val="Times New Roman"/>
        <family val="1"/>
      </rPr>
      <t xml:space="preserve"> values for each component in Data Matrix Tables 9 and 10</t>
    </r>
  </si>
  <si>
    <r>
      <t>Step 1</t>
    </r>
    <r>
      <rPr>
        <sz val="10"/>
        <color indexed="8"/>
        <rFont val="Times New Roman"/>
        <family val="1"/>
      </rPr>
      <t xml:space="preserve"> – LC</t>
    </r>
    <r>
      <rPr>
        <vertAlign val="subscript"/>
        <sz val="10"/>
        <color indexed="8"/>
        <rFont val="Times New Roman"/>
        <family val="1"/>
      </rPr>
      <t>50</t>
    </r>
    <r>
      <rPr>
        <sz val="10"/>
        <color indexed="8"/>
        <rFont val="Times New Roman"/>
        <family val="1"/>
      </rPr>
      <t xml:space="preserve"> values for neat (100%) components of the refinery gas –</t>
    </r>
  </si>
  <si>
    <t>Hydrogen = 35 to 45%; Nitrogen = 1 to 10%; Carbon monoxide = 0.5 to 10%; Carbon dioxide = 0.1 to 5%; C1-C4 HCs = 25 to 40%; C5-C6 HCs = 5 to 10%.</t>
  </si>
  <si>
    <t>Hydrogen = 40 to 59%; Nitrogen = 1 to 5%; Butadiene = 0.1 to 2%; C1-C4 HCs = 40 to 59%.</t>
  </si>
  <si>
    <t>Hydrogen = 30 to 50%; Ammonia = 0.1 to 10%; Hydrogen sulfide = 10 to 25%; Carbon monoxide = 0.5 to 15%; Carbon dioxide = 0.1 to 10%; C1-C4 HCs = 0.9 to 9%; C5-C6 HCs = 0.1 to 1%.</t>
  </si>
  <si>
    <t>Hydrogen = 50 to 75%; Carbon monoxide = 0.5 to 20%; Carbon dioxide = 0.1 to 10%; Benzene = 0.1 to 2%; C1-C4 HCs = 0.3 to 13%; C5-C6 HCs = 0.7 to 7%.</t>
  </si>
  <si>
    <t>Hydrogen = 60 to 80%; Carbon monoxide = 0.5 to 15%; Carbon dioxide = 0.1 to 5%; Benzene = 0.1 to 2%; C1-C4 HCs = 0.3 to 13%; C5-C6 HCs = 0.7 to 7%.</t>
  </si>
  <si>
    <t>Hydrogen = 30 to 50%; Nitrogen = 20 to 40%; Carbon monoxide = 0.5 to 20%; Carbon dioxide = 0.1 to 10%; C1-C4 HCs = 0.9 to 18%; C5-C6 HCs = 0.1 to 2%.</t>
  </si>
  <si>
    <t>Hydrogen = 40 to 60%; C1-C4 HCs = 40 to 60%.</t>
  </si>
  <si>
    <t>Hydrogen = 40 to 60%; Nitrogen = 1 to 15%; Carbon monoxide = 0.5 to 15%; Carbon dioxide = 0.1 to 5%; Benzene = 0.1 to 2%; C1-C4 HCs = 1 to 29%; C5-C6 HCs = 1 to 9%.</t>
  </si>
  <si>
    <t>Hydrogen = 50 to 75%; Nitrogen = 1 to 10%; Carbon monoxide = 0.5 to 10%; Carbon dioxide = 0.1 to 3%; Benzene = 0.1 to 2%; C1-C4 HCs = 9 to 20%; C5-C6 HCs = 1 to 10%.</t>
  </si>
  <si>
    <t>Hydrogen = 20 to 50%; Nitrogen = 0.5 to 10%; Ammonia = 0.1 to 5%; Hydrogen sulfide = 0.5 to 15%; Methyl mercaptan = 0.1 to 1%; Ethyl mercaptan = 0.01 to 0.5%; C1-C4 HCs = 48 to 79%.</t>
  </si>
  <si>
    <t>Ammonia = 0.01 to 0.5%; Hydrogen sulfide = 0.1 to 4%; Isobutane = 5 to 20%; Butadiene = 0.1 to 2%; C1-C4 HCs = 93 to 99.8%; C5-C6 HCs = 0.1 to 2%.</t>
  </si>
  <si>
    <t>Hydrogen = 65 to 90%; Nitrogen = 1 to 10%; Carbon monoxide = 0.5 to 10%; Carbon dioxide = 0.1 to 3%; C1-C4 HCs = 5 to 15%.</t>
  </si>
  <si>
    <t>Hydrogen = 30 to 50%; Nitrogen = 20 to 40%; Carbon monoxide = 0.5 to 20%; Carbon dioxide = 0.1 to 10%; C1-C4 HCs = 0.5 to 18%; C5-C6 HCs = 0.5 to 2%.</t>
  </si>
  <si>
    <t>Hydrogen = 50 to 70%; Nitrogen = 0.5 to 10%; Ammonia = 0.1 to 3%; Hydrogen sulfide = 0.5 to 10%; Carbon monoxide = 0.5 to 10%; Carbon dioxide = 0.1 to 5%; C1-C4 HCs = 4.9 to 13.5%; C5-C6 HCs = 0.1 to 1.5%.</t>
  </si>
  <si>
    <t>Hydrogen = 60 to 75%; Nitrogen = 0.5 to 5%; Carbon monoxide = 0.5 to 15%; Carbon dioxide = 0.1 to 5%; C1-C4 HCs = 4.9 to 13.5%; C5-C6 HCs = 0.1 to 1.5%.</t>
  </si>
  <si>
    <t>Hydrogen = 30 to 50%; Nitrogen = 0.5 to 5%; Ammonia = 0.05 to 0.5%; Hydrogen sulfide = 0.1 to 1%; Carbon monoxide = 0.5 to 5%; Carbon dioxide = 0.1 to 3%; C1-C4 HCs = 20 to 49%; C5-C6 HCs = 1 to 10%.</t>
  </si>
  <si>
    <t>Hydrogen = 40 to 60%; Nitrogen = 0.5 to 5%; Ammonia = 0.1 to 2%; Hydrogen sulfide = 0.5 to 5%; Carbon monoxide = 0.5 to 5%; Carbon dioxide = 0.1 to 2%; C1-C4 HCs = 27 to 39.5%; C5-C6 HCs = 0.5 to 3%.</t>
  </si>
  <si>
    <t>Hydrogen = 50 to 75%; Nitrogen = 0.5 to 3%; Ammonia = 0.1 to 1%; Hydrogen sulfide = 0.5 to 3%; Carbon monoxide = 0.5 to 3%; Carbon dioxide = 0.1 to 1%; C1-C4 HCs = 17 to 39.5%; C5-C6 HCs = 0.5 to 3%.</t>
  </si>
  <si>
    <t>Hydrogen = 35 to 50%; Nitrogen = 1 to 5%; Ammonia = 0.1 to 2%; Hydrogen sulfide = 0.5 to 5%; Carbon monoxide = 0.5 to 10%; Carbon dioxide = 0.1 to 5%; Butadiene = 0.1 to 2%; Benzene = 0.1 to 2%; C1-C4 HCs = 20 to 39%; C5-C6 HCs = 1 to 10%.</t>
  </si>
  <si>
    <t>Hydrogen = 40 to 59%; Nitrogen = 1 to 5%; C1-C4 HCs = 40 to 59%.</t>
  </si>
  <si>
    <t>Hydrogen = 40 to 59%; Nitrogen = 1 to 5%; Butadiene = 0.1 to 2%;  Benzene = 0.1 to 2%; C1-C4 HCs = 30 to 49%; C5-C6 HCs = 1 to 10%.</t>
  </si>
  <si>
    <t>Hydrogen = 40 to 59%; Nitrogen = 1 to 5%;Butadiene = 0.1 to 2%; Benzene = 0.1 to 2%; C1-C4 HCs = 25 to 56%; C5-C6 HCs = 3 to 15%.</t>
  </si>
  <si>
    <t>Hydrogen = 40 to 59%; Nitrogen = 1 to 5%; C1-C4 HCs = 30 to 58%; C5-C6 HCs = 1 to 10%.</t>
  </si>
  <si>
    <t>Hydrogen = 40 to 59%; Nitrogen = 1 to 5%; C1-C4 HCs = 25 to 56%; C5-C6 HCs = 3 to 15%.</t>
  </si>
  <si>
    <t>Hydrogen = 1 to 10%; Nitrogen = 0.1 to 0.5%; Ammonia = 0.01 to 0.2%; Hydrogen sulfide = 0.1 to 0.5%; Butadiene = 0.1 to 2%; C1-C4 HCs = 89 to 98%.</t>
  </si>
  <si>
    <t>Hydrogen = 50 to 74%; Nitrogen = 1 to 5%; C1-C4 HCs = 25 to 49%.</t>
  </si>
  <si>
    <t>Butadiene = 0.01 to 1%; n-Hexane = 0.5 to 2.5%; Benzene = 0.05 to 1%; C1-C4 HCs = 80 to 95%; C5-C6 HCs = 5 to 20%.</t>
  </si>
  <si>
    <t>Hydrogen = 10 to 20%; Nitrogen = 10 to 20%; C1-C4 HCs = 60 to 80%.</t>
  </si>
  <si>
    <t>Hydrogen = 30 to 45%; Nitrogen = 5 to 20%; Carbon monoxide = 0.5 to 20%; Carbon dioxide = 0.1 to 10%; C1-C4 HCs = 30 to 45%.</t>
  </si>
  <si>
    <t>Hydrogen = 40 to 60%; Nitrogen = 1 to 10%; Carbon monoxide = 0.5 to 10%; Carbon dioxide = 0.1 to 3%; Benzene = 0.1 to 1%; C1-C4 HCs = 27 to 35%; C5-C6 HCs = 3 to 15%.</t>
  </si>
  <si>
    <t>Hydrogen = 35 to 45%; Nitrogen = 10 to 30%; C1-C4 HCs = 35 to 45%.</t>
  </si>
  <si>
    <t>Hydrogen = 55 to 74%; Nitrogen = 1 to 5%; C1-C4 HCs = 21 to 44%.</t>
  </si>
  <si>
    <t>Hydrogen = 1 to 15%; Nitrogen = 0.05 to 5%; Ammonia = 0.1 to 1%; Hydrogen sulfide = 0.1 to 4%; Methyl mercaptan = 0.1 to 0.5%; Ethyl mercaptan = 0.01 to 0.1%; Carbon monoxide = 0.5 to 5%; Carbon dioxide = 0.1 to 3%; Butadiene = 0.1 to 2%; C1-C4 HCs = 58 to 80%; C5-C6 HCs = 1 to 10%.</t>
  </si>
  <si>
    <t>Hydrogen = 0.1 to 5%; Nitrogen = 0.05 to 5%; Ammonia = 0.1 to 1%; Hydrogen sulfide = 0.1 to 4%; Methyl mercaptan = 0.1 to 1%; Ethyl mercaptan = 0.01 to 0.5%; Carbon monoxide = 0.5 to 5%; Carbon dioxide = 0.1 to 3%; Butadiene = 0.1 to 2%; C1-C4 HCs = 61 to 94%; C5-C6 HCs = 1 to 15%.</t>
  </si>
  <si>
    <t>Hydrogen = 1 to 5%; Nitrogen = 1 to 10%; Ammonia = 1 to 15%; Hydrogen sulfide = 20 to 35%; Butadiene = 0.1 to 2%; C1-C4 HCs = 25 to 49%; C-C6 HCs = 1 to 10%.</t>
  </si>
  <si>
    <t>Hydrogen = 35 to 50%; Nitrogen = 1 to 5%; Ammonia = 0.1 to 2%; Hydrogen sulfide = 0.5 to 5%; Carbon monoxide = 0.5 to 5%; Carbon dioxide = 0.1 to 3%; C1-C4 HCs = 25 to 44%; C5-C6 HCs = 1 to 10%.</t>
  </si>
  <si>
    <t>Hydrogen = 40 to 50%; Nitrogen = 1 to 5%; Carbon monoxide = 0.5 to 5%; Carbon dioxide = 0.1 to 3%; C1-C4 HCs = 30 to 49%; C5-C6 HCs = 1 to 10%.</t>
  </si>
  <si>
    <t>Hydrogen = 1 to 5%; Nitrogen = 1 to 5%; Ammonia = 1 to 15%; Hydrogen sulfide = 25 to 45%; C1-C4 HCs = 40 to 55%.</t>
  </si>
  <si>
    <t>Hydrogen = 35 to 45%; Nitrogen = 1 to 15%; Ammonia = 0.1 to 5%; Hydrogen sulfide = 1 to 15%; Butadiene = 0.1 to 2%; C1-C4 HCs = 25 to 44%; C5-C6 HCs = 1 to 10%.</t>
  </si>
  <si>
    <t>Hydrogen = 40 to 55%; Nitrogen = 1 to 20%; C1-C4 HCs = 40 to 54%.</t>
  </si>
  <si>
    <t>Hydrogen = 35 to 45%; Nitrogen = 1 to 15%; Ammonia = 0.1 to 5%; Hydrogen sulfide = 1 to 15%; C1-C4 HCs = 25 to 44%; C5-C6 HCs = 1 to 10%.</t>
  </si>
  <si>
    <t>Hydrogen = 40 to 59%; Nitrogen = 1 to 5%;  Butadiene = 0.1 to 2%; C1-C4 HCs = 37 to 58.5%; C5-C6 HCs = 0.5 to 3%.</t>
  </si>
  <si>
    <t>Hydrogen = 40 to 59%; Nitrogen = 1 to 5%; C1-C4 HCs = 35 to 58.5%; C5-C6; Light Naphtha HCs = 0.5 to 5%.</t>
  </si>
  <si>
    <t>Ammonia = 0.01 to 0.5%; Hydrogen sulfide = 0.1 to 4%;  Butadiene = 0.1 to 2%; C1-C4 HCs = 93 to 99.8%; C5-C6 HCs = 0.1 to 2%.</t>
  </si>
  <si>
    <t>Butadiene = 0.01 to 1%; Benzene = 0.05 to 1%; C1-C4 HCs = 80 to 95%; C5-C6 HCs = 5 to 20%.</t>
  </si>
  <si>
    <t>Hydrogen = 1 to 5%; Nitrogen = 1 to 10%; Ammonia = 1 to 15%; Hydrogen sulfide = 20 to 35%; Butadiene = 0.1 to 2%; C1-C4 HCs = 25 to 49%; C5-C6 HCs = 1 to 10%.</t>
  </si>
  <si>
    <t>Hydrogen = 1 to 10%; Nitrogen = 20 to 50%; Ammonia = 0.01 to 0.5%; Hydrogen sulfide = 0.05 to 0.2%; C1-C4 HCs = 25 to 54%; C5-C6 HCs = 5 to 15%.</t>
  </si>
  <si>
    <t>Hydrogen = 40 to 55%; Nitrogen = 1 to 5%; C1-C4 HC = 40 to 54%.</t>
  </si>
  <si>
    <t>Hydrogen = 40 to 59%; Nitrogen = 1 to 5%; Butadiene = 0.1 to 2%; C1-C4 HCs = 30 to 58%; C5-C6 HCs = 1 to 10%.</t>
  </si>
  <si>
    <t>Hydrogen = 30 to 45%; Nitrogen = 1 to 10%; Ammonia = 0.1 to 5%; Hydrogen sulfide = 0.5 to 10%; Carbon monoxide = 0.5 to 10%; Carbon dioxide = 0.1 to 5%; Butadiene = 0.1 to 2%; Benzene = 0.1 to 2%; C1-C4 HCs = 25 to 44%; C5-C6 HCs = 1 to 10%.</t>
  </si>
  <si>
    <t>20 - 30</t>
  </si>
  <si>
    <t>40 - 59</t>
  </si>
  <si>
    <t>1 - 5</t>
  </si>
  <si>
    <t>0.1 - 2</t>
  </si>
  <si>
    <t>1 - 10</t>
  </si>
  <si>
    <t>40 - 88</t>
  </si>
  <si>
    <t>0.5 - 5</t>
  </si>
  <si>
    <t>0.1 - 3</t>
  </si>
  <si>
    <t>40 - 50</t>
  </si>
  <si>
    <t>35 - 45</t>
  </si>
  <si>
    <t>0.5 - 10</t>
  </si>
  <si>
    <t>0.1 - 5</t>
  </si>
  <si>
    <t>1 - 15</t>
  </si>
  <si>
    <t>30 - 50</t>
  </si>
  <si>
    <t>0.1 - 10</t>
  </si>
  <si>
    <t>50 - 75</t>
  </si>
  <si>
    <t>0.5 - 3</t>
  </si>
  <si>
    <t>60 - 80</t>
  </si>
  <si>
    <t>20 - 40</t>
  </si>
  <si>
    <t>1 - 20</t>
  </si>
  <si>
    <t>40 - 60</t>
  </si>
  <si>
    <t>20 - 50</t>
  </si>
  <si>
    <t>0.1 - 1</t>
  </si>
  <si>
    <t>65 - 90</t>
  </si>
  <si>
    <t>50 - 70</t>
  </si>
  <si>
    <t>60 - 75</t>
  </si>
  <si>
    <t>35 - 50</t>
  </si>
  <si>
    <t>0.1 - 0.5</t>
  </si>
  <si>
    <t>50 - 74</t>
  </si>
  <si>
    <t>10 - 20</t>
  </si>
  <si>
    <t>30 - 45</t>
  </si>
  <si>
    <t>5 - 20</t>
  </si>
  <si>
    <t>10 - 30</t>
  </si>
  <si>
    <t>55 - 74</t>
  </si>
  <si>
    <t>0.05 - 5</t>
  </si>
  <si>
    <t>1- 5</t>
  </si>
  <si>
    <t>40 - 55</t>
  </si>
  <si>
    <t>30-45</t>
  </si>
  <si>
    <t>Component ranges (wt./v %</t>
  </si>
  <si>
    <t>yellow highlight = asphyxian</t>
  </si>
  <si>
    <t xml:space="preserve">Hydrogen </t>
  </si>
  <si>
    <t xml:space="preserve">Carbon Dioxide </t>
  </si>
  <si>
    <t>titles to move over once completed</t>
  </si>
  <si>
    <t>Concentration Range</t>
  </si>
  <si>
    <t xml:space="preserve">low end </t>
  </si>
  <si>
    <t xml:space="preserve">high end </t>
  </si>
  <si>
    <t>Toxicity Range           (ppm)</t>
  </si>
  <si>
    <t>Benzene LC50 = 13,700 ppm</t>
  </si>
  <si>
    <t xml:space="preserve">Rat 4 hr LC50 Values </t>
  </si>
  <si>
    <t>Hydrogen sulfide LC50 = 444 ppm</t>
  </si>
  <si>
    <t>Methyl mercaptan LC50 = 675 ppm</t>
  </si>
  <si>
    <t>Butadiene LC50 = 129,000 ppm</t>
  </si>
  <si>
    <t>A complex combination produced by scrubbing the overhead gas from the fluidized catalytic cracker.  It consists of hydrogen, nitrogen, methane, ethane and propane.</t>
  </si>
  <si>
    <r>
      <t xml:space="preserve">Butadiene NOAEL </t>
    </r>
    <r>
      <rPr>
        <b/>
        <u val="single"/>
        <sz val="10"/>
        <rFont val="Arial"/>
        <family val="2"/>
      </rPr>
      <t>&gt;</t>
    </r>
    <r>
      <rPr>
        <b/>
        <sz val="10"/>
        <rFont val="Arial"/>
        <family val="2"/>
      </rPr>
      <t xml:space="preserve"> 1,000 ppm</t>
    </r>
  </si>
  <si>
    <t>A complex combination stripped from the liquid product of the heavy distillate hydrotreater desulfurization process.  It consists of hydrogen, hydrogen sulfide, and saturated aliphatic hydrocarbons having carbon numbers predominantly in the range of C1 through C5.</t>
  </si>
  <si>
    <t>A complex combination obtained by the fractionation of the light ends of the platinum reactors of the platformer unit.  It consists of hydrogen, methane, ethane, and propane.</t>
  </si>
  <si>
    <t>A complex combination produced from the first tower used in the distillation of crude oil.  It consists of nitrogen and saturated aliphatic hydrocarbons having carbon numbers predominantly in the range of C1 through C5.</t>
  </si>
  <si>
    <t>A complex combination of hydrocarbons obtained from the hydrodesulfurization of naphtha.  It consists of hydrogen, methane, ethane, and propane.</t>
  </si>
  <si>
    <t>A complex combination obtained from the hydrodesulfurization of straight-run naphtha.  It consists of hydrogen and hydrocarbons having carbon numbers predominantly in the range of C1 through C5.</t>
  </si>
  <si>
    <t>A complex combination obtained by the fractionation of products from the fluidized catalytic cracker and gas oil desulfurizer.  It consists of hydrogen and hydrocarbons having carbon numbers predominantly in the range of C1 through C4.</t>
  </si>
  <si>
    <t>A complex combination produced by crude distillation and catalytic cracking processes.  It consists of hydrogen, hydrogen sulfide, nitrogen, carbon monoxide and paraffinic and olefinic hydrocarbons having carbon numbers predominantly in the range of C1 through C6.</t>
  </si>
  <si>
    <t xml:space="preserve">The complex residuum from the amine system for removal of hydrogen sulfide.  It consists primarily of hydrogen, methane and ethane with various small amounts of nitrogen, carbon dioxide and hydrocarbons having carbon numbers predominantly in the range of C3 through C5. </t>
  </si>
  <si>
    <t>Hydrogen = 1 to 10%; Nitrogen = 1 to 10%; Ammonia = 1 to 10%; Hydrogen sulfide = 35 to 45%; Carbon monoxide = 1 to 10%; Carbon dioxide = 35 to 45%.</t>
  </si>
  <si>
    <t>Hydrogen = 1 to 5%; Nitrogen = 1 to 10%; Ammonia = 45 to 60%; Hydrogen sulfide = 20 to 30%; Water = 1 to 5%.</t>
  </si>
  <si>
    <t>68477-98-5</t>
  </si>
  <si>
    <t>68478-29-5</t>
  </si>
  <si>
    <t>Tail gas, (petroleum), cracked distillate hydrotreater separator</t>
  </si>
  <si>
    <t>68308-27-0</t>
  </si>
  <si>
    <t>Fuel gases, refinery</t>
  </si>
  <si>
    <t>A complex combination of light gases consisting of hydrogen and hydrocarbons having carbon numbers predominantly in the range of C1 through C5.</t>
  </si>
  <si>
    <t>68476-27-7</t>
  </si>
  <si>
    <t>Fuel gases, amine system residues</t>
  </si>
  <si>
    <t>68476-28-8</t>
  </si>
  <si>
    <t>Fuel gases, C6-8 catalytic reformer</t>
  </si>
  <si>
    <t>A complex combination of gases obtained from a catalytic reforming process using C6-8 hydrocarbon feed.  It consists primarily of hydrogen and methane with various small amounts of nitrogen, carbon monoxide, carbon dioxide and hydrocarbons having carbon numbers predominantly in the range of C2 through C6.</t>
  </si>
  <si>
    <t>68513-11-1</t>
  </si>
  <si>
    <t>Fuel gases, hydrotreater fractionation, scrubbed</t>
  </si>
  <si>
    <t>A complex combination produced by the fractionation and scrubbing of products from various hydrotreating units.  It consists of hydrogen and hydrocarbons having carbon numbers predominantly in the range of C1 through C4.</t>
  </si>
  <si>
    <t>68513-13-3</t>
  </si>
  <si>
    <t>Fuel gases, thermal cracked catalytic cracking residue</t>
  </si>
  <si>
    <r>
      <t xml:space="preserve">C5 - C6  Hydrocarbon Fraction                                        LC50 </t>
    </r>
    <r>
      <rPr>
        <b/>
        <u val="single"/>
        <sz val="10"/>
        <rFont val="Arial"/>
        <family val="2"/>
      </rPr>
      <t>&gt;</t>
    </r>
    <r>
      <rPr>
        <b/>
        <sz val="10"/>
        <rFont val="Arial"/>
        <family val="2"/>
      </rPr>
      <t xml:space="preserve"> 1063 ppm  (light naphthas)</t>
    </r>
  </si>
  <si>
    <t>A complex combination obtained by the thermal cracking of a catalytically cracked residuum.  It consists of hydrogen and saturated aliphatic hydrocarbons having carbon numbers predominantly in the range of C1 through C4.</t>
  </si>
  <si>
    <t>68527-13-9</t>
  </si>
  <si>
    <t>Gases, (petroleum), acid, ethanolamine scrubber</t>
  </si>
  <si>
    <t>A complex mixture separated from refinery gas by scrubbing with ethanolamine.  It consists primarily of hydrogen sulfide and carbon dioxide.  It may also contain various small amounts of hydrogen, carbon monoxide and nitrogen.</t>
  </si>
  <si>
    <t>68527-14-0</t>
  </si>
  <si>
    <t>Gases, (petroleum), methane-rich off ..C1</t>
  </si>
  <si>
    <t>Endpoint Ranges</t>
  </si>
  <si>
    <t>(ppm)</t>
  </si>
  <si>
    <r>
      <t xml:space="preserve">In vivo </t>
    </r>
    <r>
      <rPr>
        <b/>
        <sz val="9"/>
        <rFont val="Times New Roman"/>
        <family val="1"/>
      </rPr>
      <t>Genotoxicity</t>
    </r>
  </si>
  <si>
    <t>Minimum</t>
  </si>
  <si>
    <t>Maximum</t>
  </si>
  <si>
    <t>Bacterial Mutagenicity</t>
  </si>
  <si>
    <t>Non-bacterial</t>
  </si>
  <si>
    <t xml:space="preserve">Negative </t>
  </si>
  <si>
    <r>
      <t>Acute LC</t>
    </r>
    <r>
      <rPr>
        <b/>
        <vertAlign val="subscript"/>
        <sz val="9"/>
        <rFont val="Times New Roman"/>
        <family val="1"/>
      </rPr>
      <t>50</t>
    </r>
  </si>
  <si>
    <t>Repeated-Dose[1]</t>
  </si>
  <si>
    <r>
      <t>In vitro</t>
    </r>
    <r>
      <rPr>
        <b/>
        <sz val="9"/>
        <rFont val="Times New Roman"/>
        <family val="1"/>
      </rPr>
      <t xml:space="preserve"> Genotoxicity</t>
    </r>
  </si>
  <si>
    <r>
      <t>Developmental Toxicity</t>
    </r>
    <r>
      <rPr>
        <b/>
        <vertAlign val="superscript"/>
        <sz val="9"/>
        <rFont val="Times New Roman"/>
        <family val="1"/>
      </rPr>
      <t>1</t>
    </r>
  </si>
  <si>
    <r>
      <t>Reproductive Toxicity</t>
    </r>
    <r>
      <rPr>
        <b/>
        <vertAlign val="superscript"/>
        <sz val="9"/>
        <rFont val="Times New Roman"/>
        <family val="1"/>
      </rPr>
      <t>1</t>
    </r>
  </si>
  <si>
    <t>Maximum[2]</t>
  </si>
  <si>
    <t>Carbon monoxide[3]</t>
  </si>
  <si>
    <t xml:space="preserve"> &gt;100%[4]</t>
  </si>
  <si>
    <t xml:space="preserve">Contains up to 2% 1,3-butadiene[5] </t>
  </si>
  <si>
    <t>NOAEL†[6]</t>
  </si>
  <si>
    <t>C1 – C4 HCs[7]</t>
  </si>
  <si>
    <t>no lethality[8]</t>
  </si>
  <si>
    <t xml:space="preserve">[1] Repeated-dose, developmental, and reproductive toxicity numerical ranges represent LOAEL values unless otherwise noted with the symbol † </t>
  </si>
  <si>
    <t>[2] Minimum and Maximum Toxicity Values represent the concentration ranges of the constituent with the highest degree of toxicity per SIDS endpoint in the</t>
  </si>
  <si>
    <t xml:space="preserve">      specific refinery gas;  see Appendix 5 (separateEXCEL file) for calculations</t>
  </si>
  <si>
    <t>[3] Refinery gas constitutent characterizing the toxicity for the respective mammalian endpoint for this CASRN; endpoint ranges are based on dilution calculations; note that</t>
  </si>
  <si>
    <t>[4] Calculated dilution concentration was greater than 1,000,000 ppm; it would require more than 100% of the gas to cause the respective endpoint effect; note,</t>
  </si>
  <si>
    <t>[5] When benzene, 1,3-butadiene, or ethanethiol are the positive genotoxic constituents, it is unlikely that refinery gas streams containing at most 0.5 – 2 % of</t>
  </si>
  <si>
    <t xml:space="preserve">      these components would express genotoxicity if the gases were tested directly; mutagenic concentrations of these gases would be above the lower explosive limit.</t>
  </si>
  <si>
    <t>[6] ‘†’ symbol indicates that the numerical ranges represent NOAEL values; endpoint ranges for these refinery gases are based on the highest concentration tested</t>
  </si>
  <si>
    <r>
      <t xml:space="preserve">      for the constituent with the lowest NOAEL; </t>
    </r>
    <r>
      <rPr>
        <u val="single"/>
        <sz val="10"/>
        <rFont val="Times New Roman"/>
        <family val="1"/>
      </rPr>
      <t>no developmental and/or reproductive toxicity was observed</t>
    </r>
    <r>
      <rPr>
        <sz val="10"/>
        <rFont val="Times New Roman"/>
        <family val="1"/>
      </rPr>
      <t xml:space="preserve"> for any constituents of these gases</t>
    </r>
  </si>
  <si>
    <t>[7] When C1 – C4 HCs was the constituent characterizing reproductive toxicity, it was assumed that 100% of the C1 – C4 HC fraction was isobutane. This is a worst</t>
  </si>
  <si>
    <t xml:space="preserve">     case approach as other alkane gases did not produce reproductive effects when tested in studies of similar design.</t>
  </si>
  <si>
    <t>[8] Acute toxicity numerical ranges represent measured LC50 values from experiments where mortality was observed unless the most toxic constituent is listed as</t>
  </si>
  <si>
    <r>
      <t xml:space="preserve">      “no lethality”;  “no lethality” indicates that </t>
    </r>
    <r>
      <rPr>
        <u val="single"/>
        <sz val="10"/>
        <rFont val="Times New Roman"/>
        <family val="1"/>
      </rPr>
      <t>no mortality was observed at the highest concentration</t>
    </r>
    <r>
      <rPr>
        <sz val="10"/>
        <rFont val="Times New Roman"/>
        <family val="1"/>
      </rPr>
      <t xml:space="preserve"> of any of the individual refinery gas constituents tested;</t>
    </r>
  </si>
  <si>
    <r>
      <t xml:space="preserve">      consequently this is not a true LC</t>
    </r>
    <r>
      <rPr>
        <vertAlign val="subscript"/>
        <sz val="10"/>
        <rFont val="Times New Roman"/>
        <family val="1"/>
      </rPr>
      <t>50</t>
    </r>
    <r>
      <rPr>
        <sz val="10"/>
        <rFont val="Times New Roman"/>
        <family val="1"/>
      </rPr>
      <t xml:space="preserve"> value range, but rather the range for the highest concentrations tested in a standard LC</t>
    </r>
    <r>
      <rPr>
        <vertAlign val="subscript"/>
        <sz val="10"/>
        <rFont val="Times New Roman"/>
        <family val="1"/>
      </rPr>
      <t>50</t>
    </r>
    <r>
      <rPr>
        <sz val="10"/>
        <rFont val="Times New Roman"/>
        <family val="1"/>
      </rPr>
      <t xml:space="preserve"> assay;  the refinery gas</t>
    </r>
  </si>
  <si>
    <t>C1 – C4 HCs</t>
  </si>
  <si>
    <t xml:space="preserve">Positive </t>
  </si>
  <si>
    <t>Equivocal</t>
  </si>
  <si>
    <r>
      <t>12,500</t>
    </r>
    <r>
      <rPr>
        <sz val="10"/>
        <rFont val="Times New Roman"/>
        <family val="1"/>
      </rPr>
      <t>†</t>
    </r>
  </si>
  <si>
    <t xml:space="preserve">Benzene </t>
  </si>
  <si>
    <t>Carbon monxide</t>
  </si>
  <si>
    <t>Positive</t>
  </si>
  <si>
    <r>
      <t>16,000</t>
    </r>
    <r>
      <rPr>
        <sz val="10"/>
        <rFont val="Times New Roman"/>
        <family val="1"/>
      </rPr>
      <t>†</t>
    </r>
  </si>
  <si>
    <r>
      <t>5,618</t>
    </r>
    <r>
      <rPr>
        <sz val="10"/>
        <rFont val="Times New Roman"/>
        <family val="1"/>
      </rPr>
      <t>†</t>
    </r>
  </si>
  <si>
    <r>
      <t>20,000</t>
    </r>
    <r>
      <rPr>
        <sz val="10"/>
        <rFont val="Times New Roman"/>
        <family val="1"/>
      </rPr>
      <t>†</t>
    </r>
  </si>
  <si>
    <r>
      <t>8,333</t>
    </r>
    <r>
      <rPr>
        <sz val="10"/>
        <rFont val="Times New Roman"/>
        <family val="1"/>
      </rPr>
      <t>†</t>
    </r>
  </si>
  <si>
    <r>
      <t>14,288</t>
    </r>
    <r>
      <rPr>
        <sz val="10"/>
        <rFont val="Times New Roman"/>
        <family val="1"/>
      </rPr>
      <t>†</t>
    </r>
  </si>
  <si>
    <r>
      <t>78</t>
    </r>
    <r>
      <rPr>
        <sz val="10"/>
        <rFont val="Times New Roman"/>
        <family val="1"/>
      </rPr>
      <t>†</t>
    </r>
  </si>
  <si>
    <t>hydrogen sulfide</t>
  </si>
  <si>
    <r>
      <t>320</t>
    </r>
    <r>
      <rPr>
        <sz val="10"/>
        <rFont val="Times New Roman"/>
        <family val="1"/>
      </rPr>
      <t>†</t>
    </r>
  </si>
  <si>
    <t>note hidden columns</t>
  </si>
  <si>
    <t>yellow cells =  value selected to represent acute toxicity for respective CASRN</t>
  </si>
  <si>
    <t>light green = asphyxiant gases</t>
  </si>
  <si>
    <t>REPEATED-DOSE TOXICITY DILUTION CALCULATIONS</t>
  </si>
  <si>
    <t>MUTAGENICITY</t>
  </si>
  <si>
    <t>DEVELOPMENTAL TOXICITY DILUTION CALCULATIONS</t>
  </si>
  <si>
    <t>REPRODUCTIVE TOXICITY DILUTION CALCULATIONS</t>
  </si>
  <si>
    <t>A complex combination separated by distillation of a gas stream containing hydrogen, carbon monoxide, carbon dioxide and hydrocarbons having carbon numbers in the range of C1 through C6 or obtained by the cracking of ethane and propane.  It consists primarily of methane with various small amounts of hydrogen and nitrogen.</t>
  </si>
  <si>
    <t>68783-05-1</t>
  </si>
  <si>
    <t>Gases, (petroleum), ammonia-hydrogen sulfide, water-satd.</t>
  </si>
  <si>
    <t>A water-saturated gas produced by the treatment of waste process water through steam stripping.  It consists of up to 30% hydrogen sulfide and up to 60% ammonia.</t>
  </si>
  <si>
    <t>68814-47-1</t>
  </si>
  <si>
    <t>Waste gases, refinery vent</t>
  </si>
  <si>
    <t>A complex combination obtained from various refinery processes.  It consists of hydrocarbons having carbon numbers predominantly in the range of C1 through C5 and hydrogen sulfide.</t>
  </si>
  <si>
    <t>8006-20-0</t>
  </si>
  <si>
    <t>Fuel gases, producer gas</t>
  </si>
  <si>
    <t>A complex combination obtained by burning coal or coke with a restricted air supply or by blowing air and steam through incandescent coke.  It consists primarily of nitrogen, carbon dioxide, carbon monoxide and hydrogen.</t>
  </si>
  <si>
    <t>68477-65-6</t>
  </si>
  <si>
    <t>Gases (petroleum), amine system feed</t>
  </si>
  <si>
    <t>68477-66-7</t>
  </si>
  <si>
    <t>Gases (petroleum), benzene unit hydrodesulfurizer off</t>
  </si>
  <si>
    <t>68477-67-8</t>
  </si>
  <si>
    <t>Gases (petroleum), benzene unit recycle, hydrogen-rich</t>
  </si>
  <si>
    <t>68477-68-9</t>
  </si>
  <si>
    <t>Gases (petroleum), blend oil, hydrogen-nitrogen-rich</t>
  </si>
  <si>
    <t>68477-77-0</t>
  </si>
  <si>
    <t>Gases (petroleum), catalytic reformed naphtha stripper overheads</t>
  </si>
  <si>
    <t>68477-80-5</t>
  </si>
  <si>
    <t>Gases (petroleum), C6-8 catalytic reformer recycle</t>
  </si>
  <si>
    <t>68477-81-6</t>
  </si>
  <si>
    <t>Gases (petroleum), C6-8 catalytic reformer</t>
  </si>
  <si>
    <t>A complex combination of hydrocarbons produced by distillation of products from catalytic reforming of C6-C8 feed. It consists of hydrocarbons having carbon numbers in the range of C1 through C5 and hydrogen.</t>
  </si>
  <si>
    <t>68477-82-7</t>
  </si>
  <si>
    <t>Gases (petroleum), C6-8 catalytic reformer recycle, hydrogen-rich</t>
  </si>
  <si>
    <t>No description.</t>
  </si>
  <si>
    <t>68477-97-4</t>
  </si>
  <si>
    <t>Gases (petroleum), hydrogen-rich</t>
  </si>
  <si>
    <t>Gases (petroleum), hydrotreater blend oil recycle, hydrogen-nitrogen-rich</t>
  </si>
  <si>
    <t>68478-00-2</t>
  </si>
  <si>
    <t>Gases (petroleum), recycle, hydrogen-rich</t>
  </si>
  <si>
    <t>68478-01-3</t>
  </si>
  <si>
    <t>Gases (petroleum), reformer make-up, hydrogen-rich</t>
  </si>
  <si>
    <t>68478-02-4</t>
  </si>
  <si>
    <t>Gases (petroleum), reforming hydrotreater</t>
  </si>
  <si>
    <t>68478-03-5</t>
  </si>
  <si>
    <t>Gases (petroleum), reforming hydrotreater, hydrogen-methane-rich</t>
  </si>
  <si>
    <t>68478-04-6</t>
  </si>
  <si>
    <t>Gases (petroleum), reforming hydrotreater make-up, hydrogen-rich</t>
  </si>
  <si>
    <t>68478-05-7</t>
  </si>
  <si>
    <t>Gases (petroleum), thermal cracking distn.</t>
  </si>
  <si>
    <t>The mammalian health hazards associated with Refinery Gases were characterized by 12 gas constituents that occur in concentrations ranging from 0 – 99.9% in Refinery Gases. The 12 constituents used to characterize health-related SIDS endpoints for each of the 62 Refinery Gases in the category are: ammonia, carbon monoxide, ethanethiol, hydrogen sulfide, methanethiol, benzene, 1,3-butadiene, C1 - C4 hydrocarbon fraction, C5 - C6 hydrocarbon fraction, carbon dioxide, hydrogen, and nitrogen. The last three constituents are simple asphyxiants, and were not used to characterize any of the human health-related SIDS endpoints.</t>
  </si>
  <si>
    <r>
      <t>The endpoint toxicity values (acute LC</t>
    </r>
    <r>
      <rPr>
        <vertAlign val="subscript"/>
        <sz val="10"/>
        <color indexed="8"/>
        <rFont val="Times New Roman"/>
        <family val="1"/>
      </rPr>
      <t>50</t>
    </r>
    <r>
      <rPr>
        <sz val="10"/>
        <color indexed="8"/>
        <rFont val="Times New Roman"/>
        <family val="1"/>
      </rPr>
      <t>, reproductive toxicity LOAEL/NOAEL, etc.) for each gas constituent have been adjusted to account for dilution of the constituent in each refinery gas. This adjustment represents the calculated concentration of the refinery gas required to reach the toxicity value (LC</t>
    </r>
    <r>
      <rPr>
        <vertAlign val="subscript"/>
        <sz val="10"/>
        <color indexed="8"/>
        <rFont val="Times New Roman"/>
        <family val="1"/>
      </rPr>
      <t>50</t>
    </r>
    <r>
      <rPr>
        <sz val="10"/>
        <color indexed="8"/>
        <rFont val="Times New Roman"/>
        <family val="1"/>
      </rPr>
      <t>, LOAEL, etc.) corresponding to the gas constituent in its pure state. For example, if the LC</t>
    </r>
    <r>
      <rPr>
        <vertAlign val="subscript"/>
        <sz val="10"/>
        <color indexed="8"/>
        <rFont val="Times New Roman"/>
        <family val="1"/>
      </rPr>
      <t>50</t>
    </r>
    <r>
      <rPr>
        <sz val="10"/>
        <color indexed="8"/>
        <rFont val="Times New Roman"/>
        <family val="1"/>
      </rPr>
      <t xml:space="preserve"> for neat (100%) hydrogen sulfide is 444 ppm, the LC</t>
    </r>
    <r>
      <rPr>
        <vertAlign val="subscript"/>
        <sz val="10"/>
        <color indexed="8"/>
        <rFont val="Times New Roman"/>
        <family val="1"/>
      </rPr>
      <t>50</t>
    </r>
    <r>
      <rPr>
        <sz val="10"/>
        <color indexed="8"/>
        <rFont val="Times New Roman"/>
        <family val="1"/>
      </rPr>
      <t xml:space="preserve"> for a refinery gas containing only 20% (wt./v) hydrogen sulfide would be 2,220 ppm; </t>
    </r>
    <r>
      <rPr>
        <i/>
        <sz val="10"/>
        <color indexed="8"/>
        <rFont val="Times New Roman"/>
        <family val="1"/>
      </rPr>
      <t>i.e.</t>
    </r>
    <r>
      <rPr>
        <sz val="10"/>
        <color indexed="8"/>
        <rFont val="Times New Roman"/>
        <family val="1"/>
      </rPr>
      <t xml:space="preserve"> it would take five times more of the refinery gas containing 20% hydrogen sulfide to reach the LC</t>
    </r>
    <r>
      <rPr>
        <vertAlign val="subscript"/>
        <sz val="10"/>
        <color indexed="8"/>
        <rFont val="Times New Roman"/>
        <family val="1"/>
      </rPr>
      <t>50</t>
    </r>
    <r>
      <rPr>
        <sz val="10"/>
        <color indexed="8"/>
        <rFont val="Times New Roman"/>
        <family val="1"/>
      </rPr>
      <t xml:space="preserve"> for hydrogen sulfide, when the refinery gas is diluted with air. </t>
    </r>
  </si>
  <si>
    <r>
      <t>LOAEL values were used to characterize constutuent hazards for repeated-dose, developmental, and reproductive toxicities; the NOAEL value was used only if a LOAEL has not been established for any constituent in the refinery gas. Similarly, for acute toxicity, measured LC</t>
    </r>
    <r>
      <rPr>
        <vertAlign val="subscript"/>
        <sz val="10"/>
        <color indexed="8"/>
        <rFont val="Times New Roman"/>
        <family val="1"/>
      </rPr>
      <t>50</t>
    </r>
    <r>
      <rPr>
        <sz val="10"/>
        <color indexed="8"/>
        <rFont val="Times New Roman"/>
        <family val="1"/>
      </rPr>
      <t xml:space="preserve"> values from experiments where mortality was observed and a “real” LC</t>
    </r>
    <r>
      <rPr>
        <vertAlign val="subscript"/>
        <sz val="10"/>
        <color indexed="8"/>
        <rFont val="Times New Roman"/>
        <family val="1"/>
      </rPr>
      <t>50</t>
    </r>
    <r>
      <rPr>
        <sz val="10"/>
        <color indexed="8"/>
        <rFont val="Times New Roman"/>
        <family val="1"/>
      </rPr>
      <t xml:space="preserve"> value was experimentally derived, were used to characterize acute hazard for each refinery gas. Values for constituents where no mortality was observed at the highest exposure level tested (</t>
    </r>
    <r>
      <rPr>
        <i/>
        <sz val="10"/>
        <color indexed="8"/>
        <rFont val="Times New Roman"/>
        <family val="1"/>
      </rPr>
      <t>i.e.</t>
    </r>
    <r>
      <rPr>
        <sz val="10"/>
        <color indexed="8"/>
        <rFont val="Times New Roman"/>
        <family val="1"/>
      </rPr>
      <t xml:space="preserve"> C1 – C4 and C5 – C6 HCs) were used only for streams that do not contain constituents with measured, “real” LC</t>
    </r>
    <r>
      <rPr>
        <vertAlign val="subscript"/>
        <sz val="10"/>
        <color indexed="8"/>
        <rFont val="Times New Roman"/>
        <family val="1"/>
      </rPr>
      <t>50</t>
    </r>
    <r>
      <rPr>
        <sz val="10"/>
        <color indexed="8"/>
        <rFont val="Times New Roman"/>
        <family val="1"/>
      </rPr>
      <t xml:space="preserve"> values.</t>
    </r>
  </si>
  <si>
    <t>Calculation of Refinery Steam Human Health Endpoint Toxicity Value Ranges</t>
  </si>
  <si>
    <t>LOAEL = 30</t>
  </si>
  <si>
    <t>(mouse micronuclei; ammonium ion)</t>
  </si>
  <si>
    <t>(mouse)</t>
  </si>
  <si>
    <t>Table 10. Mercaptans, Benzene, Butadiene, C1 – C4 Hydrocarbons, and C5 – C6 Hydrocarbons: Data Matrix</t>
  </si>
  <si>
    <t>Hydrocarbons</t>
  </si>
  <si>
    <t>C5 – C6    (light naphthas)</t>
  </si>
  <si>
    <t>(4 hours; highest dose tested)</t>
  </si>
  <si>
    <t>LOAEL =</t>
  </si>
  <si>
    <t>NOAEL = 3310</t>
  </si>
  <si>
    <t>LOAEL = 300</t>
  </si>
  <si>
    <t>LOAEL = 9000</t>
  </si>
  <si>
    <t>NOAEL = 3000</t>
  </si>
  <si>
    <t>LOAEL = 20</t>
  </si>
  <si>
    <t>A complex combination produced by distillation of products from a thermal cracking process. It consists of hydrogen, hydrogen sulfide, carbon monoxide, carbon dioxide and hydrocarbons having carbon numbers predominantly in the range of C1 through C6.</t>
  </si>
  <si>
    <t>68478-25-1</t>
  </si>
  <si>
    <t>Tail gas (petroleum), catalytic cracker refractionation absorber</t>
  </si>
  <si>
    <t>68478-27-3</t>
  </si>
  <si>
    <t>Tail gas (petroleum), catalytic  reformed  naphtha  separator</t>
  </si>
  <si>
    <t>68478-28-4</t>
  </si>
  <si>
    <t>Tail gas (petroleum), catalytic reformed  naphtha  stabilizer</t>
  </si>
  <si>
    <t>A complex combination of hydrocarbons obtained by treating cracked distillates with hydrogen in the presence of a catalyst.  It consists of hydrogen and saturated aliphatic hydrocarbons having carbon numbers predominantly in the range of C1 through C5.</t>
  </si>
  <si>
    <t>68478-30-8</t>
  </si>
  <si>
    <t>Tail gas (petroleum), hydrodesulfurized straight-run naphtha separator</t>
  </si>
  <si>
    <t>68513-14-4</t>
  </si>
  <si>
    <t>Gases (petroleum), catalytic reformed straight-run naphtha stabilizer overheads</t>
  </si>
  <si>
    <t>68513-18-8</t>
  </si>
  <si>
    <t>Gases (petroleum), reformer effluent high-pressure flash drum off</t>
  </si>
  <si>
    <t>68513-19-9</t>
  </si>
  <si>
    <t>Gases (petroleum), reformer effluent low-pressure flash drum off</t>
  </si>
  <si>
    <t>68527-15-1</t>
  </si>
  <si>
    <t>Gases (petroleum), oil refinery gas distn. off</t>
  </si>
  <si>
    <t>68602-82-4</t>
  </si>
  <si>
    <t>Gases (petroleum), benzene unit hydrotreater depentanizer overheads</t>
  </si>
  <si>
    <t>68602-84-6</t>
  </si>
  <si>
    <t>Gases (petroleum), secondary absorber off, fluidized catalytic cracker overheads fractionator</t>
  </si>
  <si>
    <t>68607-11-4</t>
  </si>
  <si>
    <t>Petroleum products, refinery gases</t>
  </si>
  <si>
    <t>A complex combination which consists primarily of hydrogen with various small amounts of methane, ethane, and propane.</t>
  </si>
  <si>
    <t>68783-06-2</t>
  </si>
  <si>
    <t>Gases (petroleum), hydrocracking low-pressure separator</t>
  </si>
  <si>
    <t>68814-67-5</t>
  </si>
  <si>
    <t>Gases (petroleum), refinery</t>
  </si>
  <si>
    <t>68814-90-4</t>
  </si>
  <si>
    <t>Gases  (petroleum), platformer products separator off</t>
  </si>
  <si>
    <t>68911-58-0</t>
  </si>
  <si>
    <t>Gases (petroleum), hydrotreated sour kerosine depentanizer stabilizer off</t>
  </si>
  <si>
    <t>68911-59-1</t>
  </si>
  <si>
    <t>Gases (petroleum), hydrotreated sour kerosine flash drum</t>
  </si>
  <si>
    <t>68919-01-7</t>
  </si>
  <si>
    <t>Gases (petroleum), distillate unifiner desulfurization stripper off</t>
  </si>
  <si>
    <t>68919-02-8</t>
  </si>
  <si>
    <t>Gases (petroleum), fluidized catalytic cracker fractionation off</t>
  </si>
  <si>
    <t>68919-03-9</t>
  </si>
  <si>
    <t>Gases (petroleum), fluidized catalytic cracker scrubbing secondary absorber off</t>
  </si>
  <si>
    <t>68919-04-0</t>
  </si>
  <si>
    <t>Gases (petroleum), heavy distillate hydrotreater desulfurization stripper off</t>
  </si>
  <si>
    <t>68919-07-3</t>
  </si>
  <si>
    <t>Gases (petroleum), platformer stabilizer off, light ends fractionation</t>
  </si>
  <si>
    <t>68919-08-4</t>
  </si>
  <si>
    <t>Gases (petroleum), preflash tower off, crude distn.</t>
  </si>
  <si>
    <t>68919-12-0</t>
  </si>
  <si>
    <t>Gases (petroleum), unifiner stripper off</t>
  </si>
  <si>
    <t>A combination of hydrogen and methane obtained by fractionation of the products from the unifiner unit.</t>
  </si>
  <si>
    <t>68952-79-4</t>
  </si>
  <si>
    <t>Tail gas (petroleum), catalytic hydrodesulfurized naphtha separator</t>
  </si>
  <si>
    <t>68952-80-7</t>
  </si>
  <si>
    <t>Tail gas (petroleum), straight-run naphtha hydrodesulfurizer</t>
  </si>
  <si>
    <t>68955-33-9</t>
  </si>
  <si>
    <t>Gases (petroleum), sponge absorber off, fluidized catalytic cracker and gas oil desulfurizer overhead fractionation</t>
  </si>
  <si>
    <t>68989-88-8</t>
  </si>
  <si>
    <t>Gases (petroleum), crude distn. and catalytic cracking</t>
  </si>
  <si>
    <t>CAS Number</t>
  </si>
  <si>
    <t>Petroleum Refinery Gas Name</t>
  </si>
  <si>
    <t>Off gases produced by the benzene unit.  It consists primarily of hydrogen. Carbon monoxide and hydrocarbons having carbon numbers predominantly in the range of C1 through C6, including benzene, may also be present.</t>
  </si>
  <si>
    <t>The feed to the amine system for removal of hydrogen sulfide.  It consists of hydrogen, carbon monoxide, carbon dioxide, and hydrogen sulfide; and, aliphatic hydrocarbons having carbon numbers predominantly in the range of C1 through C5 may also be present.</t>
  </si>
  <si>
    <t>A complex combination of hydrocarbons obtained by recycling the gases of the benzene unit.  It consists primarily of hydrogen with various small amounts of carbon monoxide and hydrocarbons having carbon numbers in the range of C1 through C6.</t>
  </si>
  <si>
    <r>
      <t>The same four steps have been used to calculate corrected repeated-dose, developmental, and reproductive toxicity values by substituting the respective LOAEL (NOAEL) for the LC</t>
    </r>
    <r>
      <rPr>
        <vertAlign val="subscript"/>
        <sz val="10"/>
        <rFont val="Times New Roman"/>
        <family val="1"/>
      </rPr>
      <t>50</t>
    </r>
    <r>
      <rPr>
        <sz val="10"/>
        <rFont val="Times New Roman"/>
        <family val="1"/>
      </rPr>
      <t xml:space="preserve"> values in the example above. No dilution correction calculations are required for </t>
    </r>
    <r>
      <rPr>
        <i/>
        <sz val="10"/>
        <rFont val="Times New Roman"/>
        <family val="1"/>
      </rPr>
      <t>in vitro</t>
    </r>
    <r>
      <rPr>
        <sz val="10"/>
        <rFont val="Times New Roman"/>
        <family val="1"/>
      </rPr>
      <t xml:space="preserve"> and </t>
    </r>
    <r>
      <rPr>
        <i/>
        <sz val="10"/>
        <rFont val="Times New Roman"/>
        <family val="1"/>
      </rPr>
      <t>in vivo</t>
    </r>
    <r>
      <rPr>
        <sz val="10"/>
        <rFont val="Times New Roman"/>
        <family val="1"/>
      </rPr>
      <t xml:space="preserve"> genetic toxicity endpoints since they are designated as either </t>
    </r>
    <r>
      <rPr>
        <i/>
        <sz val="10"/>
        <rFont val="Times New Roman"/>
        <family val="1"/>
      </rPr>
      <t>negative</t>
    </r>
    <r>
      <rPr>
        <sz val="10"/>
        <rFont val="Times New Roman"/>
        <family val="1"/>
      </rPr>
      <t xml:space="preserve"> or </t>
    </r>
    <r>
      <rPr>
        <i/>
        <sz val="10"/>
        <rFont val="Times New Roman"/>
        <family val="1"/>
      </rPr>
      <t>positive.</t>
    </r>
    <r>
      <rPr>
        <sz val="10"/>
        <color indexed="8"/>
        <rFont val="Times New Roman"/>
        <family val="1"/>
      </rPr>
      <t xml:space="preserve"> </t>
    </r>
  </si>
  <si>
    <r>
      <t xml:space="preserve">Carbon Monoxide LOAEL </t>
    </r>
    <r>
      <rPr>
        <b/>
        <u val="single"/>
        <sz val="10"/>
        <rFont val="Arial"/>
        <family val="2"/>
      </rPr>
      <t>&lt;</t>
    </r>
    <r>
      <rPr>
        <b/>
        <sz val="10"/>
        <rFont val="Arial"/>
        <family val="2"/>
      </rPr>
      <t xml:space="preserve"> 100 ppm </t>
    </r>
  </si>
  <si>
    <r>
      <t xml:space="preserve">C5 - C6  Hydrocarbon Fraction                            LOAEL </t>
    </r>
    <r>
      <rPr>
        <b/>
        <u val="single"/>
        <sz val="10"/>
        <rFont val="Arial"/>
        <family val="2"/>
      </rPr>
      <t>&gt;</t>
    </r>
    <r>
      <rPr>
        <b/>
        <sz val="10"/>
        <rFont val="Arial"/>
        <family val="2"/>
      </rPr>
      <t xml:space="preserve"> 3,463 ppm  (light naphthas)</t>
    </r>
  </si>
  <si>
    <t>yellow cells =  value selected to represent repeated dose  toxicity for respective CASRN</t>
  </si>
  <si>
    <t>yellow cells =  value selected to represent genotoxicity for respective CASRN</t>
  </si>
  <si>
    <t>yellow cells =  value selected to represent reproductive toxicity for respective CASRN</t>
  </si>
  <si>
    <t>yellow cells =  value selected to represent developmental toxicity for respective CASRN</t>
  </si>
  <si>
    <r>
      <t>LC</t>
    </r>
    <r>
      <rPr>
        <vertAlign val="subscript"/>
        <sz val="10"/>
        <rFont val="Times New Roman"/>
        <family val="1"/>
      </rPr>
      <t>50</t>
    </r>
    <r>
      <rPr>
        <sz val="10"/>
        <rFont val="Times New Roman"/>
        <family val="1"/>
      </rPr>
      <t xml:space="preserve"> = 2770</t>
    </r>
  </si>
  <si>
    <t>(4 hours; mice)</t>
  </si>
  <si>
    <r>
      <t>LC</t>
    </r>
    <r>
      <rPr>
        <vertAlign val="subscript"/>
        <sz val="10"/>
        <rFont val="Times New Roman"/>
        <family val="1"/>
      </rPr>
      <t>50</t>
    </r>
    <r>
      <rPr>
        <vertAlign val="superscript"/>
        <sz val="10"/>
        <rFont val="Times New Roman"/>
        <family val="1"/>
      </rPr>
      <t xml:space="preserve"> </t>
    </r>
    <r>
      <rPr>
        <sz val="10"/>
        <rFont val="Times New Roman"/>
        <family val="1"/>
      </rPr>
      <t>&gt; 10,000(4 hours; highest dose tested)</t>
    </r>
  </si>
  <si>
    <r>
      <t>LC</t>
    </r>
    <r>
      <rPr>
        <vertAlign val="subscript"/>
        <sz val="10"/>
        <rFont val="Times New Roman"/>
        <family val="1"/>
      </rPr>
      <t xml:space="preserve">50 </t>
    </r>
    <r>
      <rPr>
        <sz val="10"/>
        <rFont val="Times New Roman"/>
        <family val="1"/>
      </rPr>
      <t>&gt; 1063</t>
    </r>
  </si>
  <si>
    <r>
      <t xml:space="preserve">LOAEL </t>
    </r>
    <r>
      <rPr>
        <sz val="10"/>
        <rFont val="Symbol"/>
        <family val="1"/>
      </rPr>
      <t>£</t>
    </r>
    <r>
      <rPr>
        <sz val="10"/>
        <rFont val="Times New Roman"/>
        <family val="1"/>
      </rPr>
      <t xml:space="preserve"> 10</t>
    </r>
  </si>
  <si>
    <t>NOAEL = 1000</t>
  </si>
  <si>
    <t>LOAEL = 5000</t>
  </si>
  <si>
    <t>NOAEL = 2500</t>
  </si>
  <si>
    <t>NOAEL ≥ 6521</t>
  </si>
  <si>
    <t>NOAEL ≥ 9000</t>
  </si>
  <si>
    <t>LOAEL = 3463</t>
  </si>
  <si>
    <t>NOAEL = 680</t>
  </si>
  <si>
    <r>
      <t>Table 9</t>
    </r>
    <r>
      <rPr>
        <sz val="10"/>
        <rFont val="Times New Roman"/>
        <family val="1"/>
      </rPr>
      <t xml:space="preserve">. </t>
    </r>
    <r>
      <rPr>
        <b/>
        <sz val="10"/>
        <rFont val="Times New Roman"/>
        <family val="1"/>
      </rPr>
      <t>Inorganics: Matrix of Available Data</t>
    </r>
  </si>
  <si>
    <r>
      <t xml:space="preserve">Vapor Pressure hPa @ 25 </t>
    </r>
    <r>
      <rPr>
        <sz val="10"/>
        <rFont val="Arial"/>
        <family val="2"/>
      </rPr>
      <t>°</t>
    </r>
    <r>
      <rPr>
        <sz val="10"/>
        <rFont val="Times New Roman"/>
        <family val="1"/>
      </rPr>
      <t>C except where noted</t>
    </r>
  </si>
  <si>
    <t>0.083 – 4.6</t>
  </si>
  <si>
    <t>0.53 – 22.8</t>
  </si>
  <si>
    <r>
      <t>Human Health Effects</t>
    </r>
    <r>
      <rPr>
        <vertAlign val="superscript"/>
        <sz val="10"/>
        <rFont val="Times New Roman"/>
        <family val="1"/>
      </rPr>
      <t>(2)</t>
    </r>
  </si>
  <si>
    <r>
      <t>LC</t>
    </r>
    <r>
      <rPr>
        <vertAlign val="subscript"/>
        <sz val="10"/>
        <rFont val="Times New Roman"/>
        <family val="1"/>
      </rPr>
      <t>50</t>
    </r>
    <r>
      <rPr>
        <sz val="10"/>
        <rFont val="Times New Roman"/>
        <family val="1"/>
      </rPr>
      <t xml:space="preserve"> = 4230</t>
    </r>
  </si>
  <si>
    <t>(1 hour)</t>
  </si>
  <si>
    <t>NIOSH Adj.</t>
  </si>
  <si>
    <r>
      <t>LC</t>
    </r>
    <r>
      <rPr>
        <vertAlign val="subscript"/>
        <sz val="10"/>
        <rFont val="Times New Roman"/>
        <family val="1"/>
      </rPr>
      <t>50</t>
    </r>
    <r>
      <rPr>
        <sz val="10"/>
        <rFont val="Times New Roman"/>
        <family val="1"/>
      </rPr>
      <t xml:space="preserve"> = 1590</t>
    </r>
  </si>
  <si>
    <r>
      <t>LC</t>
    </r>
    <r>
      <rPr>
        <vertAlign val="subscript"/>
        <sz val="10"/>
        <rFont val="Times New Roman"/>
        <family val="1"/>
      </rPr>
      <t>50</t>
    </r>
    <r>
      <rPr>
        <sz val="10"/>
        <rFont val="Times New Roman"/>
        <family val="1"/>
      </rPr>
      <t xml:space="preserve"> = 1807</t>
    </r>
  </si>
  <si>
    <t xml:space="preserve"> (4 hours)</t>
  </si>
  <si>
    <t>LOAEL = 90</t>
  </si>
  <si>
    <t>NOAEL = 50</t>
  </si>
  <si>
    <r>
      <t xml:space="preserve">LOAEL </t>
    </r>
    <r>
      <rPr>
        <sz val="10"/>
        <rFont val="Symbol"/>
        <family val="1"/>
      </rPr>
      <t>£</t>
    </r>
    <r>
      <rPr>
        <sz val="10"/>
        <rFont val="Times New Roman"/>
        <family val="1"/>
      </rPr>
      <t xml:space="preserve"> 100</t>
    </r>
  </si>
  <si>
    <t>(monkey)</t>
  </si>
  <si>
    <t xml:space="preserve">   Bacterial systems</t>
  </si>
  <si>
    <t xml:space="preserve">     </t>
  </si>
  <si>
    <t xml:space="preserve">     systems</t>
  </si>
  <si>
    <t>NOAEL ≥ 35</t>
  </si>
  <si>
    <r>
      <t xml:space="preserve">LOAEL </t>
    </r>
    <r>
      <rPr>
        <sz val="10"/>
        <rFont val="Symbol"/>
        <family val="1"/>
      </rPr>
      <t>£</t>
    </r>
    <r>
      <rPr>
        <sz val="10"/>
        <rFont val="Times New Roman"/>
        <family val="1"/>
      </rPr>
      <t xml:space="preserve"> 30</t>
    </r>
  </si>
  <si>
    <t>(value may change; check with DH)</t>
  </si>
  <si>
    <t>(pigs; no unexposed controls; highest dose tested)</t>
  </si>
  <si>
    <r>
      <t xml:space="preserve">LOAEL </t>
    </r>
    <r>
      <rPr>
        <sz val="10"/>
        <rFont val="Symbol"/>
        <family val="1"/>
      </rPr>
      <t>£</t>
    </r>
    <r>
      <rPr>
        <sz val="10"/>
        <rFont val="Times New Roman"/>
        <family val="1"/>
      </rPr>
      <t xml:space="preserve"> 65</t>
    </r>
  </si>
  <si>
    <t>4/7/09 LT</t>
  </si>
  <si>
    <t>C5 – C6 HCs</t>
  </si>
  <si>
    <t xml:space="preserve"> Contains up to 45% hydrogen sulfide</t>
  </si>
  <si>
    <t>Contains up to 2% 1,3-butadiene</t>
  </si>
  <si>
    <r>
      <t>NOAEL</t>
    </r>
    <r>
      <rPr>
        <sz val="10"/>
        <rFont val="Times New Roman"/>
        <family val="1"/>
      </rPr>
      <t>†</t>
    </r>
  </si>
  <si>
    <t>Contains up to 45% hydrogen sulfide</t>
  </si>
  <si>
    <t xml:space="preserve">Contains up to 2% benzene </t>
  </si>
  <si>
    <t>Contains up to 2% benzene</t>
  </si>
  <si>
    <r>
      <t>NOAEL</t>
    </r>
    <r>
      <rPr>
        <sz val="10"/>
        <rFont val="Times New Roman"/>
        <family val="1"/>
      </rPr>
      <t>†</t>
    </r>
    <r>
      <rPr>
        <sz val="9"/>
        <rFont val="Times New Roman"/>
        <family val="1"/>
      </rPr>
      <t xml:space="preserve"> </t>
    </r>
  </si>
  <si>
    <t>Contains up to 0.5% ethanethiol</t>
  </si>
  <si>
    <t xml:space="preserve">Contains up to 45% hydrogen sulfide </t>
  </si>
  <si>
    <t xml:space="preserve">Dilution correction calculation formula: </t>
  </si>
  <si>
    <r>
      <t>CV</t>
    </r>
    <r>
      <rPr>
        <vertAlign val="subscript"/>
        <sz val="10"/>
        <color indexed="8"/>
        <rFont val="Times New Roman"/>
        <family val="1"/>
      </rPr>
      <t>n</t>
    </r>
    <r>
      <rPr>
        <sz val="10"/>
        <color indexed="8"/>
        <rFont val="Times New Roman"/>
        <family val="1"/>
      </rPr>
      <t xml:space="preserve"> = TV</t>
    </r>
    <r>
      <rPr>
        <vertAlign val="subscript"/>
        <sz val="10"/>
        <color indexed="8"/>
        <rFont val="Times New Roman"/>
        <family val="1"/>
      </rPr>
      <t>neat</t>
    </r>
    <r>
      <rPr>
        <sz val="10"/>
        <color indexed="8"/>
        <rFont val="Times New Roman"/>
        <family val="1"/>
      </rPr>
      <t xml:space="preserve"> / TC</t>
    </r>
    <r>
      <rPr>
        <vertAlign val="subscript"/>
        <sz val="10"/>
        <color indexed="8"/>
        <rFont val="Times New Roman"/>
        <family val="1"/>
      </rPr>
      <t xml:space="preserve"> n</t>
    </r>
  </si>
  <si>
    <r>
      <t>CV</t>
    </r>
    <r>
      <rPr>
        <vertAlign val="subscript"/>
        <sz val="10"/>
        <color indexed="8"/>
        <rFont val="Times New Roman"/>
        <family val="1"/>
      </rPr>
      <t>n</t>
    </r>
    <r>
      <rPr>
        <sz val="10"/>
        <color indexed="8"/>
        <rFont val="Times New Roman"/>
        <family val="1"/>
      </rPr>
      <t xml:space="preserve"> = corrected endpoint toxicity value for refinery gas </t>
    </r>
    <r>
      <rPr>
        <i/>
        <sz val="10"/>
        <color indexed="8"/>
        <rFont val="Times New Roman"/>
        <family val="1"/>
      </rPr>
      <t>n</t>
    </r>
  </si>
  <si>
    <t xml:space="preserve">Dilution correction calculation example: </t>
  </si>
  <si>
    <r>
      <t xml:space="preserve">CASRN 68477-65-6 </t>
    </r>
    <r>
      <rPr>
        <i/>
        <sz val="10"/>
        <color indexed="8"/>
        <rFont val="Times New Roman"/>
        <family val="1"/>
      </rPr>
      <t>Gases (petroleum), amine system feed</t>
    </r>
    <r>
      <rPr>
        <sz val="10"/>
        <color indexed="8"/>
        <rFont val="Times New Roman"/>
        <family val="1"/>
      </rPr>
      <t xml:space="preserve"> contains the following components presented as wt/v%:</t>
    </r>
  </si>
  <si>
    <r>
      <t>·</t>
    </r>
    <r>
      <rPr>
        <sz val="7"/>
        <color indexed="8"/>
        <rFont val="Times New Roman"/>
        <family val="1"/>
      </rPr>
      <t xml:space="preserve">        </t>
    </r>
    <r>
      <rPr>
        <sz val="10"/>
        <color indexed="8"/>
        <rFont val="Times New Roman"/>
        <family val="1"/>
      </rPr>
      <t xml:space="preserve">Hydrogen = 30 - 50% </t>
    </r>
  </si>
  <si>
    <r>
      <t>·</t>
    </r>
    <r>
      <rPr>
        <sz val="7"/>
        <color indexed="8"/>
        <rFont val="Times New Roman"/>
        <family val="1"/>
      </rPr>
      <t xml:space="preserve">        </t>
    </r>
    <r>
      <rPr>
        <sz val="10"/>
        <color indexed="8"/>
        <rFont val="Times New Roman"/>
        <family val="1"/>
      </rPr>
      <t>Ammonia = 0.1 – 10%</t>
    </r>
  </si>
  <si>
    <r>
      <t>·</t>
    </r>
    <r>
      <rPr>
        <sz val="7"/>
        <color indexed="8"/>
        <rFont val="Times New Roman"/>
        <family val="1"/>
      </rPr>
      <t xml:space="preserve">        </t>
    </r>
    <r>
      <rPr>
        <sz val="10"/>
        <color indexed="8"/>
        <rFont val="Times New Roman"/>
        <family val="1"/>
      </rPr>
      <t>Hydrogen sulfide = 10 – 25%</t>
    </r>
  </si>
  <si>
    <r>
      <t>·</t>
    </r>
    <r>
      <rPr>
        <sz val="7"/>
        <color indexed="8"/>
        <rFont val="Times New Roman"/>
        <family val="1"/>
      </rPr>
      <t xml:space="preserve">        </t>
    </r>
    <r>
      <rPr>
        <sz val="10"/>
        <color indexed="8"/>
        <rFont val="Times New Roman"/>
        <family val="1"/>
      </rPr>
      <t>Carbon monoxide = 0.5 – 15%</t>
    </r>
  </si>
  <si>
    <r>
      <t>·</t>
    </r>
    <r>
      <rPr>
        <sz val="7"/>
        <color indexed="8"/>
        <rFont val="Times New Roman"/>
        <family val="1"/>
      </rPr>
      <t xml:space="preserve">        </t>
    </r>
    <r>
      <rPr>
        <sz val="10"/>
        <color indexed="8"/>
        <rFont val="Times New Roman"/>
        <family val="1"/>
      </rPr>
      <t>Carbon dioxide = 0.1 – 10%</t>
    </r>
  </si>
  <si>
    <r>
      <t>·</t>
    </r>
    <r>
      <rPr>
        <sz val="7"/>
        <color indexed="8"/>
        <rFont val="Times New Roman"/>
        <family val="1"/>
      </rPr>
      <t xml:space="preserve">        </t>
    </r>
    <r>
      <rPr>
        <sz val="10"/>
        <color indexed="8"/>
        <rFont val="Times New Roman"/>
        <family val="1"/>
      </rPr>
      <t>C1 – C4  HCs = 0.9 – 9%</t>
    </r>
  </si>
  <si>
    <r>
      <t>·</t>
    </r>
    <r>
      <rPr>
        <sz val="7"/>
        <color indexed="8"/>
        <rFont val="Times New Roman"/>
        <family val="1"/>
      </rPr>
      <t xml:space="preserve">        </t>
    </r>
    <r>
      <rPr>
        <sz val="10"/>
        <color indexed="8"/>
        <rFont val="Times New Roman"/>
        <family val="1"/>
      </rPr>
      <t>C5 – C6 light naphtha HCs = 0.1 – 1%</t>
    </r>
  </si>
  <si>
    <t>The following steps are required to derive the Acute Toxicity read across range of values for refinery stream CASRN 68377-65-6:</t>
  </si>
  <si>
    <r>
      <t>2.</t>
    </r>
    <r>
      <rPr>
        <sz val="7"/>
        <color indexed="8"/>
        <rFont val="Times New Roman"/>
        <family val="1"/>
      </rPr>
      <t xml:space="preserve">      </t>
    </r>
    <r>
      <rPr>
        <sz val="10"/>
        <color indexed="8"/>
        <rFont val="Times New Roman"/>
        <family val="1"/>
      </rPr>
      <t xml:space="preserve">Use the </t>
    </r>
    <r>
      <rPr>
        <i/>
        <sz val="10"/>
        <color indexed="8"/>
        <rFont val="Times New Roman"/>
        <family val="1"/>
      </rPr>
      <t>dilution correction calculation formula</t>
    </r>
    <r>
      <rPr>
        <sz val="10"/>
        <color indexed="8"/>
        <rFont val="Times New Roman"/>
        <family val="1"/>
      </rPr>
      <t xml:space="preserve"> presented above to derive CV</t>
    </r>
    <r>
      <rPr>
        <i/>
        <sz val="10"/>
        <color indexed="8"/>
        <rFont val="Times New Roman"/>
        <family val="1"/>
      </rPr>
      <t>n</t>
    </r>
    <r>
      <rPr>
        <sz val="10"/>
        <color indexed="8"/>
        <rFont val="Times New Roman"/>
        <family val="1"/>
      </rPr>
      <t xml:space="preserve">, the corrected endpoint toxicity value for refinery gas </t>
    </r>
    <r>
      <rPr>
        <i/>
        <sz val="10"/>
        <color indexed="8"/>
        <rFont val="Times New Roman"/>
        <family val="1"/>
      </rPr>
      <t>n</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</si>
</sst>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dddd\,\ mmmm\ dd\,\ yyyy"/>
    <numFmt numFmtId="170" formatCode="[$-409]d\-mmm\-yy;@"/>
  </numFmts>
  <fonts count="70">
    <font>
      <sz val="10"/>
      <name val="Arial"/>
      <family val="0"/>
    </font>
    <font>
      <sz val="10"/>
      <name val="MS Sans Serif"/>
      <family val="0"/>
    </font>
    <font>
      <u val="single"/>
      <sz val="10"/>
      <color indexed="14"/>
      <name val="MS Sans Serif"/>
      <family val="0"/>
    </font>
    <font>
      <u val="single"/>
      <sz val="10"/>
      <color indexed="12"/>
      <name val="MS Sans Serif"/>
      <family val="0"/>
    </font>
    <font>
      <sz val="8"/>
      <name val="Arial"/>
      <family val="0"/>
    </font>
    <font>
      <b/>
      <sz val="10"/>
      <name val="Arial"/>
      <family val="2"/>
    </font>
    <font>
      <sz val="10"/>
      <name val="Times New Roman"/>
      <family val="1"/>
    </font>
    <font>
      <b/>
      <sz val="10"/>
      <name val="Times New Roman"/>
      <family val="1"/>
    </font>
    <font>
      <vertAlign val="subscript"/>
      <sz val="10"/>
      <name val="Times New Roman"/>
      <family val="1"/>
    </font>
    <font>
      <vertAlign val="superscript"/>
      <sz val="10"/>
      <name val="Times New Roman"/>
      <family val="1"/>
    </font>
    <font>
      <sz val="8"/>
      <name val="Times New Roman"/>
      <family val="1"/>
    </font>
    <font>
      <vertAlign val="superscript"/>
      <sz val="8"/>
      <name val="Times New Roman"/>
      <family val="1"/>
    </font>
    <font>
      <i/>
      <sz val="8"/>
      <name val="Times New Roman"/>
      <family val="1"/>
    </font>
    <font>
      <vertAlign val="subscript"/>
      <sz val="8"/>
      <name val="Times New Roman"/>
      <family val="1"/>
    </font>
    <font>
      <i/>
      <sz val="10"/>
      <name val="Times New Roman"/>
      <family val="1"/>
    </font>
    <font>
      <b/>
      <sz val="8"/>
      <name val="Times New Roman"/>
      <family val="1"/>
    </font>
    <font>
      <sz val="9"/>
      <name val="Arial"/>
      <family val="0"/>
    </font>
    <font>
      <b/>
      <sz val="9"/>
      <name val="Arial"/>
      <family val="0"/>
    </font>
    <font>
      <b/>
      <u val="single"/>
      <sz val="10"/>
      <name val="Arial"/>
      <family val="2"/>
    </font>
    <font>
      <b/>
      <i/>
      <sz val="10"/>
      <name val="Arial"/>
      <family val="2"/>
    </font>
    <font>
      <sz val="9"/>
      <name val="Times New Roman"/>
      <family val="1"/>
    </font>
    <font>
      <b/>
      <sz val="9"/>
      <name val="Times New Roman"/>
      <family val="1"/>
    </font>
    <font>
      <b/>
      <i/>
      <sz val="9"/>
      <name val="Times New Roman"/>
      <family val="1"/>
    </font>
    <font>
      <u val="single"/>
      <sz val="10"/>
      <name val="Times New Roman"/>
      <family val="1"/>
    </font>
    <font>
      <b/>
      <sz val="12"/>
      <name val="Times New Roman"/>
      <family val="1"/>
    </font>
    <font>
      <b/>
      <i/>
      <sz val="10"/>
      <color indexed="8"/>
      <name val="Times New Roman"/>
      <family val="1"/>
    </font>
    <font>
      <sz val="10"/>
      <color indexed="8"/>
      <name val="Times New Roman"/>
      <family val="1"/>
    </font>
    <font>
      <vertAlign val="subscript"/>
      <sz val="10"/>
      <color indexed="8"/>
      <name val="Times New Roman"/>
      <family val="1"/>
    </font>
    <font>
      <i/>
      <sz val="10"/>
      <color indexed="8"/>
      <name val="Times New Roman"/>
      <family val="1"/>
    </font>
    <font>
      <sz val="10"/>
      <color indexed="8"/>
      <name val="Symbol"/>
      <family val="1"/>
    </font>
    <font>
      <sz val="7"/>
      <color indexed="8"/>
      <name val="Times New Roman"/>
      <family val="1"/>
    </font>
    <font>
      <u val="single"/>
      <sz val="10"/>
      <color indexed="8"/>
      <name val="Times New Roman"/>
      <family val="1"/>
    </font>
    <font>
      <b/>
      <sz val="10"/>
      <color indexed="8"/>
      <name val="Times New Roman"/>
      <family val="1"/>
    </font>
    <font>
      <sz val="10"/>
      <name val="Symbol"/>
      <family val="1"/>
    </font>
    <font>
      <b/>
      <vertAlign val="subscript"/>
      <sz val="9"/>
      <name val="Times New Roman"/>
      <family val="1"/>
    </font>
    <font>
      <b/>
      <vertAlign val="superscript"/>
      <sz val="9"/>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7"/>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double"/>
      <top>
        <color indexed="63"/>
      </top>
      <bottom>
        <color indexed="63"/>
      </bottom>
    </border>
    <border>
      <left>
        <color indexed="63"/>
      </left>
      <right style="medium"/>
      <top>
        <color indexed="63"/>
      </top>
      <bottom style="medium"/>
    </border>
    <border>
      <left>
        <color indexed="63"/>
      </left>
      <right style="double"/>
      <top>
        <color indexed="63"/>
      </top>
      <bottom style="medium"/>
    </border>
    <border>
      <left>
        <color indexed="63"/>
      </left>
      <right style="medium"/>
      <top>
        <color indexed="63"/>
      </top>
      <bottom>
        <color indexed="63"/>
      </bottom>
    </border>
    <border>
      <left>
        <color indexed="63"/>
      </left>
      <right style="medium"/>
      <top>
        <color indexed="63"/>
      </top>
      <bottom style="double"/>
    </border>
    <border>
      <left>
        <color indexed="63"/>
      </left>
      <right>
        <color indexed="63"/>
      </right>
      <top>
        <color indexed="63"/>
      </top>
      <bottom style="medium"/>
    </border>
    <border>
      <left>
        <color indexed="63"/>
      </left>
      <right style="double"/>
      <top>
        <color indexed="63"/>
      </top>
      <bottom style="double"/>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color indexed="63"/>
      </top>
      <bottom style="medium"/>
    </border>
    <border>
      <left>
        <color indexed="63"/>
      </left>
      <right>
        <color indexed="63"/>
      </right>
      <top>
        <color indexed="63"/>
      </top>
      <bottom style="thin"/>
    </border>
    <border>
      <left style="thin"/>
      <right style="thin"/>
      <top>
        <color indexed="63"/>
      </top>
      <bottom style="thin"/>
    </border>
    <border>
      <left style="double"/>
      <right style="double"/>
      <top>
        <color indexed="63"/>
      </top>
      <bottom>
        <color indexed="63"/>
      </bottom>
    </border>
    <border>
      <left style="double"/>
      <right style="double"/>
      <top>
        <color indexed="63"/>
      </top>
      <bottom style="double"/>
    </border>
    <border>
      <left style="double"/>
      <right style="medium"/>
      <top>
        <color indexed="63"/>
      </top>
      <bottom style="medium"/>
    </border>
    <border>
      <left style="double"/>
      <right style="medium"/>
      <top>
        <color indexed="63"/>
      </top>
      <bottom>
        <color indexed="63"/>
      </bottom>
    </border>
    <border>
      <left style="double"/>
      <right style="medium"/>
      <top>
        <color indexed="63"/>
      </top>
      <bottom style="double"/>
    </border>
    <border>
      <left style="medium"/>
      <right>
        <color indexed="63"/>
      </right>
      <top style="medium"/>
      <bottom style="medium"/>
    </border>
    <border>
      <left>
        <color indexed="63"/>
      </left>
      <right>
        <color indexed="63"/>
      </right>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style="double"/>
      <top style="double"/>
      <bottom>
        <color indexed="63"/>
      </bottom>
    </border>
    <border>
      <left style="double"/>
      <right>
        <color indexed="63"/>
      </right>
      <top style="double"/>
      <bottom style="double"/>
    </border>
    <border>
      <left>
        <color indexed="63"/>
      </left>
      <right style="double"/>
      <top style="double"/>
      <bottom style="double"/>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double"/>
      <bottom style="double"/>
    </border>
    <border>
      <left>
        <color indexed="63"/>
      </left>
      <right style="double"/>
      <top style="medium"/>
      <bottom style="medium"/>
    </border>
    <border>
      <left style="double"/>
      <right>
        <color indexed="63"/>
      </right>
      <top style="double"/>
      <bottom style="medium"/>
    </border>
    <border>
      <left>
        <color indexed="63"/>
      </left>
      <right style="medium"/>
      <top style="double"/>
      <bottom style="medium"/>
    </border>
    <border>
      <left style="medium"/>
      <right>
        <color indexed="63"/>
      </right>
      <top>
        <color indexed="63"/>
      </top>
      <bottom style="medium"/>
    </border>
    <border>
      <left style="double"/>
      <right>
        <color indexed="63"/>
      </right>
      <top style="medium"/>
      <bottom style="medium"/>
    </border>
    <border>
      <left style="medium"/>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style="medium"/>
      <right style="medium"/>
      <top>
        <color indexed="63"/>
      </top>
      <bottom style="double"/>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medium"/>
    </border>
    <border>
      <left style="double"/>
      <right style="medium"/>
      <top style="medium"/>
      <bottom>
        <color indexed="63"/>
      </bottom>
    </border>
    <border>
      <left style="medium"/>
      <right>
        <color indexed="63"/>
      </right>
      <top style="double"/>
      <bottom>
        <color indexed="63"/>
      </bottom>
    </border>
    <border>
      <left>
        <color indexed="63"/>
      </left>
      <right style="medium"/>
      <top style="double"/>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95">
    <xf numFmtId="0" fontId="0" fillId="0" borderId="0" xfId="0" applyAlignment="1">
      <alignment/>
    </xf>
    <xf numFmtId="0" fontId="0" fillId="0" borderId="10" xfId="0" applyBorder="1" applyAlignment="1">
      <alignment/>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3" fontId="6" fillId="0" borderId="12" xfId="0" applyNumberFormat="1" applyFont="1" applyBorder="1" applyAlignment="1">
      <alignment horizontal="center" vertical="top" wrapText="1"/>
    </xf>
    <xf numFmtId="3" fontId="6" fillId="0" borderId="13" xfId="0" applyNumberFormat="1" applyFont="1" applyBorder="1" applyAlignment="1">
      <alignment horizontal="center" vertical="top" wrapText="1"/>
    </xf>
    <xf numFmtId="0" fontId="6" fillId="0" borderId="14" xfId="0" applyFont="1" applyBorder="1" applyAlignment="1">
      <alignment horizontal="center" vertical="top" wrapText="1"/>
    </xf>
    <xf numFmtId="0" fontId="0" fillId="0" borderId="12" xfId="0" applyBorder="1" applyAlignment="1">
      <alignment vertical="top" wrapText="1"/>
    </xf>
    <xf numFmtId="0" fontId="6" fillId="33" borderId="14" xfId="0" applyFont="1" applyFill="1" applyBorder="1" applyAlignment="1">
      <alignment horizontal="center" vertical="top" wrapText="1"/>
    </xf>
    <xf numFmtId="0" fontId="6" fillId="33" borderId="12" xfId="0" applyFont="1" applyFill="1" applyBorder="1" applyAlignment="1">
      <alignment horizontal="center" vertical="top" wrapText="1"/>
    </xf>
    <xf numFmtId="0" fontId="6" fillId="33" borderId="15" xfId="0" applyFont="1" applyFill="1" applyBorder="1" applyAlignment="1">
      <alignment horizontal="center" vertical="top" wrapText="1"/>
    </xf>
    <xf numFmtId="0" fontId="5" fillId="0" borderId="10" xfId="58" applyFont="1" applyFill="1" applyBorder="1" applyAlignment="1">
      <alignment horizontal="center" vertical="center" wrapText="1"/>
      <protection/>
    </xf>
    <xf numFmtId="0" fontId="0" fillId="0" borderId="10" xfId="0" applyFill="1" applyBorder="1" applyAlignment="1">
      <alignment horizontal="center" vertical="center" wrapText="1"/>
    </xf>
    <xf numFmtId="3" fontId="0" fillId="0" borderId="10" xfId="0" applyNumberFormat="1" applyFill="1" applyBorder="1" applyAlignment="1">
      <alignment horizontal="center" vertical="center" wrapText="1"/>
    </xf>
    <xf numFmtId="0" fontId="0" fillId="34" borderId="10" xfId="0" applyFill="1" applyBorder="1" applyAlignment="1">
      <alignment/>
    </xf>
    <xf numFmtId="3" fontId="0" fillId="34" borderId="10" xfId="0" applyNumberForma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5" fillId="0" borderId="0" xfId="0" applyFont="1" applyAlignment="1">
      <alignment horizontal="center"/>
    </xf>
    <xf numFmtId="0" fontId="0" fillId="0" borderId="0" xfId="0" applyFont="1" applyAlignment="1">
      <alignment/>
    </xf>
    <xf numFmtId="0" fontId="5" fillId="0" borderId="0" xfId="0" applyFont="1" applyAlignment="1">
      <alignment/>
    </xf>
    <xf numFmtId="0" fontId="0" fillId="0" borderId="0" xfId="0" applyFont="1" applyAlignment="1">
      <alignment horizontal="center"/>
    </xf>
    <xf numFmtId="0" fontId="0" fillId="0" borderId="13" xfId="0" applyBorder="1" applyAlignment="1">
      <alignment vertical="top" wrapText="1"/>
    </xf>
    <xf numFmtId="0" fontId="0" fillId="0" borderId="14" xfId="0" applyBorder="1" applyAlignment="1">
      <alignment vertical="top" wrapText="1"/>
    </xf>
    <xf numFmtId="0" fontId="0" fillId="0" borderId="11" xfId="0" applyBorder="1" applyAlignment="1">
      <alignment vertical="top" wrapText="1"/>
    </xf>
    <xf numFmtId="0" fontId="0" fillId="0" borderId="15" xfId="0" applyBorder="1" applyAlignment="1">
      <alignment vertical="top" wrapText="1"/>
    </xf>
    <xf numFmtId="0" fontId="6" fillId="0" borderId="0" xfId="0" applyFont="1" applyAlignment="1">
      <alignment wrapText="1"/>
    </xf>
    <xf numFmtId="0" fontId="6" fillId="0" borderId="16" xfId="0" applyFont="1" applyBorder="1" applyAlignment="1">
      <alignment wrapText="1"/>
    </xf>
    <xf numFmtId="0" fontId="6" fillId="0" borderId="14" xfId="0" applyFont="1" applyBorder="1" applyAlignment="1">
      <alignment vertical="top" wrapText="1"/>
    </xf>
    <xf numFmtId="0" fontId="6" fillId="0" borderId="11" xfId="0" applyFont="1" applyBorder="1" applyAlignment="1">
      <alignment horizontal="center" wrapText="1"/>
    </xf>
    <xf numFmtId="0" fontId="6" fillId="0" borderId="17" xfId="0" applyFont="1" applyBorder="1" applyAlignment="1">
      <alignment horizontal="center" wrapText="1"/>
    </xf>
    <xf numFmtId="0" fontId="6" fillId="0" borderId="12" xfId="0" applyFont="1" applyBorder="1" applyAlignment="1">
      <alignment horizontal="center" wrapText="1"/>
    </xf>
    <xf numFmtId="0" fontId="6" fillId="0" borderId="14" xfId="0" applyFont="1" applyBorder="1" applyAlignment="1">
      <alignment horizontal="center" wrapText="1"/>
    </xf>
    <xf numFmtId="3" fontId="6" fillId="0" borderId="14" xfId="0" applyNumberFormat="1" applyFont="1" applyBorder="1" applyAlignment="1">
      <alignment horizontal="center" wrapText="1"/>
    </xf>
    <xf numFmtId="0" fontId="6" fillId="0" borderId="18" xfId="0" applyFont="1" applyBorder="1" applyAlignment="1">
      <alignment horizontal="center" wrapText="1"/>
    </xf>
    <xf numFmtId="3" fontId="6" fillId="0" borderId="12" xfId="0" applyNumberFormat="1" applyFont="1" applyBorder="1" applyAlignment="1">
      <alignment horizontal="center" wrapText="1"/>
    </xf>
    <xf numFmtId="0" fontId="0" fillId="0" borderId="12" xfId="0" applyBorder="1" applyAlignment="1">
      <alignment wrapText="1"/>
    </xf>
    <xf numFmtId="0" fontId="6" fillId="0" borderId="15" xfId="0" applyFont="1" applyBorder="1" applyAlignment="1">
      <alignment horizontal="center" wrapText="1"/>
    </xf>
    <xf numFmtId="0" fontId="0" fillId="0" borderId="15" xfId="0" applyBorder="1" applyAlignment="1">
      <alignment wrapText="1"/>
    </xf>
    <xf numFmtId="0" fontId="6" fillId="0" borderId="12" xfId="0" applyFont="1" applyBorder="1" applyAlignment="1">
      <alignment horizontal="center" vertical="center" wrapText="1"/>
    </xf>
    <xf numFmtId="0" fontId="15" fillId="0" borderId="10" xfId="58" applyFont="1" applyBorder="1" applyAlignment="1">
      <alignment vertical="center" wrapText="1"/>
      <protection/>
    </xf>
    <xf numFmtId="0" fontId="15" fillId="0" borderId="10" xfId="58" applyFont="1" applyBorder="1" applyAlignment="1">
      <alignment horizontal="center" vertical="center" wrapText="1"/>
      <protection/>
    </xf>
    <xf numFmtId="0" fontId="10" fillId="0" borderId="10" xfId="58" applyFont="1" applyBorder="1" applyAlignment="1">
      <alignment vertical="center" wrapText="1"/>
      <protection/>
    </xf>
    <xf numFmtId="0" fontId="10" fillId="0" borderId="10" xfId="58" applyFont="1" applyBorder="1" applyAlignment="1">
      <alignment horizontal="center" vertical="center" wrapText="1"/>
      <protection/>
    </xf>
    <xf numFmtId="0" fontId="6" fillId="0" borderId="10" xfId="57" applyNumberFormat="1" applyFont="1" applyBorder="1" applyAlignment="1" quotePrefix="1">
      <alignment vertical="center" wrapText="1"/>
      <protection/>
    </xf>
    <xf numFmtId="0" fontId="6" fillId="0" borderId="10" xfId="57" applyNumberFormat="1" applyFont="1" applyBorder="1" applyAlignment="1">
      <alignment vertical="center" wrapText="1"/>
      <protection/>
    </xf>
    <xf numFmtId="0" fontId="6" fillId="0" borderId="10" xfId="58" applyNumberFormat="1" applyFont="1" applyBorder="1" applyAlignment="1" quotePrefix="1">
      <alignment vertical="center" wrapText="1"/>
      <protection/>
    </xf>
    <xf numFmtId="0" fontId="6" fillId="0" borderId="10" xfId="58" applyNumberFormat="1" applyFont="1" applyBorder="1" applyAlignment="1">
      <alignment vertical="center" wrapText="1"/>
      <protection/>
    </xf>
    <xf numFmtId="0" fontId="6" fillId="0" borderId="0" xfId="0" applyFont="1" applyAlignment="1">
      <alignment vertical="center"/>
    </xf>
    <xf numFmtId="0" fontId="6" fillId="0" borderId="0" xfId="58" applyNumberFormat="1" applyFont="1" applyFill="1" applyBorder="1" applyAlignment="1">
      <alignment horizontal="center" vertical="center" wrapText="1"/>
      <protection/>
    </xf>
    <xf numFmtId="170" fontId="6" fillId="0" borderId="0" xfId="0" applyNumberFormat="1" applyFont="1" applyAlignment="1">
      <alignment horizontal="center" vertical="center"/>
    </xf>
    <xf numFmtId="0" fontId="7" fillId="0" borderId="10" xfId="58" applyFont="1" applyBorder="1" applyAlignment="1">
      <alignment vertical="center" wrapText="1"/>
      <protection/>
    </xf>
    <xf numFmtId="0" fontId="7" fillId="0" borderId="10" xfId="58" applyFont="1" applyBorder="1" applyAlignment="1">
      <alignment horizontal="center" vertical="center" wrapText="1"/>
      <protection/>
    </xf>
    <xf numFmtId="0" fontId="0" fillId="0" borderId="10" xfId="0" applyNumberFormat="1" applyBorder="1" applyAlignment="1">
      <alignment/>
    </xf>
    <xf numFmtId="0" fontId="0" fillId="0" borderId="10" xfId="0" applyNumberForma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center" vertical="center"/>
    </xf>
    <xf numFmtId="49" fontId="0" fillId="0" borderId="10" xfId="0" applyNumberForma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6" fillId="0" borderId="10" xfId="58" applyFont="1" applyBorder="1" applyAlignment="1">
      <alignment horizontal="center" vertical="center" wrapText="1"/>
      <protection/>
    </xf>
    <xf numFmtId="0" fontId="6" fillId="33" borderId="10" xfId="58" applyFont="1" applyFill="1" applyBorder="1" applyAlignment="1">
      <alignment horizontal="center" vertical="center" wrapText="1"/>
      <protection/>
    </xf>
    <xf numFmtId="168" fontId="0" fillId="0" borderId="10" xfId="0" applyNumberFormat="1" applyFill="1" applyBorder="1" applyAlignment="1">
      <alignment horizontal="center" vertical="center" wrapText="1"/>
    </xf>
    <xf numFmtId="168" fontId="0" fillId="0" borderId="10" xfId="0" applyNumberFormat="1" applyFill="1" applyBorder="1" applyAlignment="1">
      <alignment horizontal="center" vertical="center"/>
    </xf>
    <xf numFmtId="0" fontId="0" fillId="0" borderId="0" xfId="0" applyFill="1" applyAlignment="1">
      <alignment horizontal="center" vertical="center" wrapText="1"/>
    </xf>
    <xf numFmtId="0" fontId="5" fillId="0" borderId="0" xfId="0" applyFont="1" applyFill="1" applyAlignment="1">
      <alignment horizontal="center" vertical="center" wrapText="1"/>
    </xf>
    <xf numFmtId="3" fontId="0" fillId="0" borderId="0" xfId="0" applyNumberFormat="1" applyFill="1" applyAlignment="1">
      <alignment horizontal="center" vertical="center"/>
    </xf>
    <xf numFmtId="3" fontId="5" fillId="0" borderId="0" xfId="0" applyNumberFormat="1" applyFont="1" applyFill="1" applyAlignment="1">
      <alignment horizontal="center" vertical="center"/>
    </xf>
    <xf numFmtId="3" fontId="5" fillId="0" borderId="10" xfId="58" applyNumberFormat="1" applyFont="1" applyFill="1" applyBorder="1" applyAlignment="1">
      <alignment horizontal="center" vertical="center" wrapText="1"/>
      <protection/>
    </xf>
    <xf numFmtId="0" fontId="7" fillId="0" borderId="0" xfId="58" applyFont="1" applyBorder="1" applyAlignment="1">
      <alignment horizontal="center" vertical="center" wrapText="1"/>
      <protection/>
    </xf>
    <xf numFmtId="0" fontId="5" fillId="0" borderId="19" xfId="58" applyFont="1" applyFill="1" applyBorder="1" applyAlignment="1">
      <alignment horizontal="center" vertical="center" wrapText="1"/>
      <protection/>
    </xf>
    <xf numFmtId="0" fontId="5" fillId="0" borderId="20" xfId="58" applyFont="1" applyFill="1" applyBorder="1" applyAlignment="1">
      <alignment horizontal="center" vertical="center" wrapText="1"/>
      <protection/>
    </xf>
    <xf numFmtId="0" fontId="6" fillId="0" borderId="10" xfId="58" applyFont="1" applyFill="1" applyBorder="1" applyAlignment="1">
      <alignment horizontal="center" vertical="center" wrapText="1"/>
      <protection/>
    </xf>
    <xf numFmtId="0" fontId="16" fillId="0" borderId="0" xfId="0" applyFont="1" applyFill="1" applyAlignment="1">
      <alignment horizontal="center" vertical="center"/>
    </xf>
    <xf numFmtId="0" fontId="17" fillId="0" borderId="10" xfId="0" applyFont="1" applyFill="1" applyBorder="1" applyAlignment="1">
      <alignment horizontal="center" vertical="center"/>
    </xf>
    <xf numFmtId="0" fontId="16" fillId="0" borderId="10" xfId="0" applyNumberFormat="1" applyFont="1" applyFill="1" applyBorder="1" applyAlignment="1">
      <alignment horizontal="center" vertical="center"/>
    </xf>
    <xf numFmtId="16" fontId="16" fillId="0" borderId="10" xfId="0" applyNumberFormat="1" applyFont="1" applyFill="1" applyBorder="1" applyAlignment="1" quotePrefix="1">
      <alignment horizontal="center" vertical="center"/>
    </xf>
    <xf numFmtId="0" fontId="16" fillId="0" borderId="10" xfId="0" applyNumberFormat="1" applyFont="1" applyFill="1" applyBorder="1" applyAlignment="1" quotePrefix="1">
      <alignment horizontal="center" vertical="center"/>
    </xf>
    <xf numFmtId="0" fontId="0" fillId="0" borderId="10" xfId="0" applyBorder="1" applyAlignment="1">
      <alignment horizontal="center" vertical="center"/>
    </xf>
    <xf numFmtId="3" fontId="5" fillId="0" borderId="19" xfId="58" applyNumberFormat="1" applyFont="1" applyFill="1" applyBorder="1" applyAlignment="1">
      <alignment horizontal="center" vertical="center" wrapText="1"/>
      <protection/>
    </xf>
    <xf numFmtId="3" fontId="0" fillId="0" borderId="0" xfId="0" applyNumberFormat="1" applyFill="1" applyAlignment="1">
      <alignment horizontal="center" vertical="center" wrapText="1"/>
    </xf>
    <xf numFmtId="3" fontId="5" fillId="0" borderId="0" xfId="0" applyNumberFormat="1" applyFont="1" applyFill="1" applyAlignment="1">
      <alignment horizontal="center" vertical="center" wrapText="1"/>
    </xf>
    <xf numFmtId="3" fontId="0" fillId="0" borderId="10" xfId="0" applyNumberFormat="1" applyFill="1" applyBorder="1" applyAlignment="1" quotePrefix="1">
      <alignment horizontal="center" vertical="center" wrapText="1"/>
    </xf>
    <xf numFmtId="3" fontId="0" fillId="0" borderId="10" xfId="0" applyNumberFormat="1" applyFill="1" applyBorder="1" applyAlignment="1">
      <alignment horizontal="center" vertical="center"/>
    </xf>
    <xf numFmtId="3" fontId="0" fillId="0" borderId="0" xfId="0" applyNumberFormat="1" applyAlignment="1">
      <alignment horizontal="center" vertical="center"/>
    </xf>
    <xf numFmtId="3" fontId="0" fillId="0" borderId="10" xfId="0" applyNumberFormat="1" applyBorder="1" applyAlignment="1">
      <alignment horizontal="center" vertical="center"/>
    </xf>
    <xf numFmtId="168" fontId="0" fillId="0" borderId="0" xfId="0" applyNumberFormat="1" applyFill="1" applyAlignment="1">
      <alignment horizontal="center" vertical="center"/>
    </xf>
    <xf numFmtId="168" fontId="0" fillId="0" borderId="0" xfId="0" applyNumberFormat="1" applyAlignment="1">
      <alignment horizontal="center" vertical="center"/>
    </xf>
    <xf numFmtId="168" fontId="5" fillId="0" borderId="0" xfId="0" applyNumberFormat="1" applyFont="1" applyFill="1" applyAlignment="1">
      <alignment horizontal="center" vertical="center"/>
    </xf>
    <xf numFmtId="168" fontId="5" fillId="0" borderId="10" xfId="58" applyNumberFormat="1" applyFont="1" applyFill="1" applyBorder="1" applyAlignment="1">
      <alignment horizontal="center" vertical="center" wrapText="1"/>
      <protection/>
    </xf>
    <xf numFmtId="168" fontId="0" fillId="0" borderId="10" xfId="0" applyNumberFormat="1" applyBorder="1" applyAlignment="1">
      <alignment horizontal="center" vertical="center"/>
    </xf>
    <xf numFmtId="0" fontId="6" fillId="34" borderId="10" xfId="57" applyNumberFormat="1" applyFont="1" applyFill="1" applyBorder="1" applyAlignment="1" quotePrefix="1">
      <alignment vertical="center" wrapText="1"/>
      <protection/>
    </xf>
    <xf numFmtId="0" fontId="6" fillId="34" borderId="10" xfId="57" applyNumberFormat="1" applyFont="1" applyFill="1" applyBorder="1" applyAlignment="1">
      <alignment vertical="center" wrapText="1"/>
      <protection/>
    </xf>
    <xf numFmtId="0" fontId="6" fillId="34" borderId="12" xfId="0" applyFont="1" applyFill="1" applyBorder="1" applyAlignment="1">
      <alignment horizontal="center" vertical="center" wrapText="1"/>
    </xf>
    <xf numFmtId="0" fontId="0" fillId="34" borderId="10" xfId="0" applyNumberFormat="1" applyFill="1" applyBorder="1" applyAlignment="1">
      <alignment/>
    </xf>
    <xf numFmtId="168" fontId="0" fillId="34" borderId="10" xfId="0" applyNumberFormat="1" applyFill="1" applyBorder="1" applyAlignment="1">
      <alignment horizontal="center" vertical="center" wrapText="1"/>
    </xf>
    <xf numFmtId="168" fontId="0" fillId="34" borderId="10" xfId="0" applyNumberFormat="1" applyFill="1" applyBorder="1" applyAlignment="1" quotePrefix="1">
      <alignment horizontal="center" vertical="center" wrapText="1"/>
    </xf>
    <xf numFmtId="3" fontId="0" fillId="34" borderId="10" xfId="0" applyNumberFormat="1" applyFill="1" applyBorder="1" applyAlignment="1" quotePrefix="1">
      <alignment horizontal="center" vertical="center" wrapText="1"/>
    </xf>
    <xf numFmtId="168" fontId="0" fillId="34" borderId="10" xfId="0" applyNumberFormat="1" applyFill="1" applyBorder="1" applyAlignment="1">
      <alignment horizontal="center" vertical="center"/>
    </xf>
    <xf numFmtId="3" fontId="0" fillId="34" borderId="10" xfId="0" applyNumberFormat="1" applyFill="1" applyBorder="1" applyAlignment="1">
      <alignment horizontal="center" vertical="center"/>
    </xf>
    <xf numFmtId="0" fontId="0" fillId="34" borderId="0" xfId="0" applyFill="1" applyAlignment="1">
      <alignment horizontal="center" vertical="center"/>
    </xf>
    <xf numFmtId="0" fontId="16" fillId="34" borderId="10" xfId="0" applyNumberFormat="1" applyFont="1" applyFill="1" applyBorder="1" applyAlignment="1">
      <alignment horizontal="center" vertical="center"/>
    </xf>
    <xf numFmtId="0" fontId="0" fillId="34" borderId="0" xfId="0" applyFill="1" applyAlignment="1">
      <alignment/>
    </xf>
    <xf numFmtId="0" fontId="16" fillId="34" borderId="10" xfId="0" applyNumberFormat="1" applyFont="1" applyFill="1" applyBorder="1" applyAlignment="1" quotePrefix="1">
      <alignment horizontal="center" vertical="center"/>
    </xf>
    <xf numFmtId="0" fontId="6" fillId="34" borderId="10" xfId="58" applyNumberFormat="1" applyFont="1" applyFill="1" applyBorder="1" applyAlignment="1" quotePrefix="1">
      <alignment vertical="center" wrapText="1"/>
      <protection/>
    </xf>
    <xf numFmtId="0" fontId="6" fillId="34" borderId="10" xfId="58" applyNumberFormat="1" applyFont="1" applyFill="1" applyBorder="1" applyAlignment="1">
      <alignment vertical="center" wrapText="1"/>
      <protection/>
    </xf>
    <xf numFmtId="49" fontId="0" fillId="34" borderId="10" xfId="0" applyNumberFormat="1" applyFill="1" applyBorder="1" applyAlignment="1">
      <alignment horizontal="center" vertical="center" wrapText="1"/>
    </xf>
    <xf numFmtId="0" fontId="0" fillId="34" borderId="10" xfId="0" applyFill="1" applyBorder="1" applyAlignment="1">
      <alignment horizontal="center" vertical="center"/>
    </xf>
    <xf numFmtId="0" fontId="0" fillId="34" borderId="10" xfId="0" applyNumberFormat="1" applyFill="1" applyBorder="1" applyAlignment="1">
      <alignment horizontal="center" vertical="center" wrapText="1"/>
    </xf>
    <xf numFmtId="0" fontId="0" fillId="35" borderId="0" xfId="0" applyFill="1" applyAlignment="1">
      <alignment horizontal="center" vertical="center"/>
    </xf>
    <xf numFmtId="0" fontId="5" fillId="35" borderId="10" xfId="58" applyFont="1" applyFill="1" applyBorder="1" applyAlignment="1">
      <alignment horizontal="center" vertical="center" wrapText="1"/>
      <protection/>
    </xf>
    <xf numFmtId="0" fontId="0" fillId="35" borderId="10" xfId="0" applyFill="1" applyBorder="1" applyAlignment="1">
      <alignment horizontal="center" vertical="center" wrapText="1"/>
    </xf>
    <xf numFmtId="16" fontId="0" fillId="35" borderId="10" xfId="0" applyNumberFormat="1" applyFill="1" applyBorder="1" applyAlignment="1" quotePrefix="1">
      <alignment horizontal="center" vertical="center" wrapText="1"/>
    </xf>
    <xf numFmtId="49" fontId="0" fillId="35" borderId="10" xfId="0" applyNumberFormat="1" applyFill="1" applyBorder="1" applyAlignment="1">
      <alignment horizontal="center" vertical="center" wrapText="1"/>
    </xf>
    <xf numFmtId="0" fontId="0" fillId="35" borderId="10" xfId="0" applyFill="1" applyBorder="1" applyAlignment="1">
      <alignment horizontal="center" vertical="center"/>
    </xf>
    <xf numFmtId="3" fontId="0" fillId="33" borderId="10" xfId="0" applyNumberFormat="1" applyFill="1" applyBorder="1" applyAlignment="1">
      <alignment horizontal="center" vertical="center" wrapText="1"/>
    </xf>
    <xf numFmtId="3" fontId="0" fillId="33" borderId="10" xfId="0" applyNumberFormat="1" applyFill="1" applyBorder="1" applyAlignment="1" quotePrefix="1">
      <alignment horizontal="center" vertical="center" wrapText="1"/>
    </xf>
    <xf numFmtId="3" fontId="19" fillId="0" borderId="19" xfId="58" applyNumberFormat="1" applyFont="1" applyFill="1" applyBorder="1" applyAlignment="1">
      <alignment horizontal="center" vertical="center" wrapText="1"/>
      <protection/>
    </xf>
    <xf numFmtId="0" fontId="6" fillId="35" borderId="10" xfId="58" applyFont="1" applyFill="1" applyBorder="1" applyAlignment="1">
      <alignment horizontal="center" vertical="center" wrapText="1"/>
      <protection/>
    </xf>
    <xf numFmtId="0" fontId="0" fillId="0" borderId="10" xfId="0" applyFill="1" applyBorder="1" applyAlignment="1">
      <alignment horizontal="center" vertical="center"/>
    </xf>
    <xf numFmtId="0" fontId="6" fillId="0" borderId="10" xfId="58" applyNumberFormat="1" applyFont="1" applyFill="1" applyBorder="1" applyAlignment="1" quotePrefix="1">
      <alignment vertical="center" wrapText="1"/>
      <protection/>
    </xf>
    <xf numFmtId="0" fontId="6" fillId="0" borderId="10" xfId="58" applyNumberFormat="1" applyFont="1" applyFill="1" applyBorder="1" applyAlignment="1">
      <alignment vertical="center" wrapText="1"/>
      <protection/>
    </xf>
    <xf numFmtId="0" fontId="0" fillId="0" borderId="10" xfId="0" applyFill="1" applyBorder="1" applyAlignment="1">
      <alignment/>
    </xf>
    <xf numFmtId="0" fontId="0" fillId="0" borderId="0" xfId="0" applyFill="1" applyAlignment="1">
      <alignment/>
    </xf>
    <xf numFmtId="0" fontId="6" fillId="0" borderId="10" xfId="57" applyNumberFormat="1" applyFont="1" applyFill="1" applyBorder="1" applyAlignment="1" quotePrefix="1">
      <alignment vertical="center" wrapText="1"/>
      <protection/>
    </xf>
    <xf numFmtId="0" fontId="6" fillId="0" borderId="10" xfId="57" applyNumberFormat="1" applyFont="1" applyFill="1" applyBorder="1" applyAlignment="1">
      <alignment vertical="center" wrapText="1"/>
      <protection/>
    </xf>
    <xf numFmtId="3" fontId="5" fillId="0" borderId="21" xfId="58" applyNumberFormat="1" applyFont="1" applyFill="1" applyBorder="1" applyAlignment="1">
      <alignment horizontal="center" vertical="center" wrapText="1"/>
      <protection/>
    </xf>
    <xf numFmtId="3" fontId="0" fillId="34" borderId="21" xfId="0" applyNumberFormat="1" applyFill="1" applyBorder="1" applyAlignment="1">
      <alignment horizontal="center" vertical="center"/>
    </xf>
    <xf numFmtId="3" fontId="0" fillId="0" borderId="21" xfId="0" applyNumberFormat="1" applyBorder="1" applyAlignment="1">
      <alignment horizontal="center" vertical="center"/>
    </xf>
    <xf numFmtId="3" fontId="19" fillId="0" borderId="10" xfId="58" applyNumberFormat="1" applyFont="1" applyFill="1" applyBorder="1" applyAlignment="1">
      <alignment horizontal="center" vertical="center" wrapText="1"/>
      <protection/>
    </xf>
    <xf numFmtId="43" fontId="0" fillId="33" borderId="10" xfId="42" applyFont="1" applyFill="1" applyBorder="1" applyAlignment="1">
      <alignment horizontal="center" vertical="center" wrapText="1"/>
    </xf>
    <xf numFmtId="0" fontId="0" fillId="0" borderId="10" xfId="0" applyNumberFormat="1" applyFill="1" applyBorder="1" applyAlignment="1">
      <alignment/>
    </xf>
    <xf numFmtId="16" fontId="0" fillId="0" borderId="10" xfId="0" applyNumberFormat="1" applyFill="1" applyBorder="1" applyAlignment="1" quotePrefix="1">
      <alignment horizontal="center" vertical="center" wrapText="1"/>
    </xf>
    <xf numFmtId="0" fontId="6" fillId="0" borderId="22" xfId="0" applyFont="1" applyBorder="1" applyAlignment="1">
      <alignment horizontal="center" vertical="top" wrapText="1"/>
    </xf>
    <xf numFmtId="0" fontId="6" fillId="0" borderId="0" xfId="0" applyFont="1" applyAlignment="1">
      <alignment/>
    </xf>
    <xf numFmtId="0" fontId="20" fillId="0" borderId="17" xfId="0" applyFont="1" applyBorder="1" applyAlignment="1">
      <alignment horizontal="center" wrapText="1"/>
    </xf>
    <xf numFmtId="0" fontId="20" fillId="0" borderId="17" xfId="0" applyFont="1" applyBorder="1" applyAlignment="1">
      <alignment horizontal="center"/>
    </xf>
    <xf numFmtId="0" fontId="20" fillId="0" borderId="17" xfId="0" applyFont="1" applyBorder="1" applyAlignment="1">
      <alignment horizontal="center" vertical="top"/>
    </xf>
    <xf numFmtId="0" fontId="6" fillId="36" borderId="22" xfId="0" applyFont="1" applyFill="1" applyBorder="1" applyAlignment="1">
      <alignment horizontal="center" vertical="top" wrapText="1"/>
    </xf>
    <xf numFmtId="3" fontId="20" fillId="36" borderId="12" xfId="0" applyNumberFormat="1" applyFont="1" applyFill="1" applyBorder="1" applyAlignment="1">
      <alignment horizontal="center" vertical="top" wrapText="1"/>
    </xf>
    <xf numFmtId="3" fontId="20" fillId="36" borderId="12" xfId="0" applyNumberFormat="1" applyFont="1" applyFill="1" applyBorder="1" applyAlignment="1">
      <alignment horizontal="center" vertical="top"/>
    </xf>
    <xf numFmtId="0" fontId="20" fillId="36" borderId="12" xfId="0" applyFont="1" applyFill="1" applyBorder="1" applyAlignment="1">
      <alignment horizontal="center" vertical="top"/>
    </xf>
    <xf numFmtId="3" fontId="20" fillId="0" borderId="12" xfId="0" applyNumberFormat="1" applyFont="1" applyBorder="1" applyAlignment="1">
      <alignment horizontal="center" vertical="top" wrapText="1"/>
    </xf>
    <xf numFmtId="3" fontId="20" fillId="0" borderId="12" xfId="0" applyNumberFormat="1" applyFont="1" applyBorder="1" applyAlignment="1">
      <alignment horizontal="center" vertical="top"/>
    </xf>
    <xf numFmtId="0" fontId="20" fillId="0" borderId="12" xfId="0" applyFont="1" applyBorder="1" applyAlignment="1">
      <alignment horizontal="center" vertical="top"/>
    </xf>
    <xf numFmtId="0" fontId="20" fillId="0" borderId="12" xfId="0" applyFont="1" applyBorder="1" applyAlignment="1">
      <alignment horizontal="center" vertical="top" wrapText="1"/>
    </xf>
    <xf numFmtId="0" fontId="20" fillId="36" borderId="12" xfId="0" applyFont="1" applyFill="1" applyBorder="1" applyAlignment="1">
      <alignment horizontal="center" vertical="top" wrapText="1"/>
    </xf>
    <xf numFmtId="0" fontId="24" fillId="0" borderId="10" xfId="58" applyFont="1" applyBorder="1" applyAlignment="1">
      <alignment vertical="center"/>
      <protection/>
    </xf>
    <xf numFmtId="0" fontId="10" fillId="0" borderId="10" xfId="58" applyFont="1" applyBorder="1" applyAlignment="1">
      <alignment horizontal="left" vertical="center" wrapText="1"/>
      <protection/>
    </xf>
    <xf numFmtId="3" fontId="0" fillId="0" borderId="23" xfId="0" applyNumberFormat="1" applyFill="1" applyBorder="1" applyAlignment="1">
      <alignment horizontal="center" vertical="center"/>
    </xf>
    <xf numFmtId="168" fontId="16" fillId="34" borderId="10" xfId="0" applyNumberFormat="1" applyFont="1" applyFill="1" applyBorder="1" applyAlignment="1">
      <alignment horizontal="center" vertical="center"/>
    </xf>
    <xf numFmtId="168" fontId="16" fillId="0" borderId="10" xfId="0" applyNumberFormat="1" applyFont="1" applyFill="1" applyBorder="1" applyAlignment="1" quotePrefix="1">
      <alignment horizontal="center" vertical="center"/>
    </xf>
    <xf numFmtId="168" fontId="16" fillId="34" borderId="10" xfId="0" applyNumberFormat="1" applyFont="1" applyFill="1" applyBorder="1" applyAlignment="1" quotePrefix="1">
      <alignment horizontal="center" vertical="center"/>
    </xf>
    <xf numFmtId="168" fontId="16" fillId="0" borderId="10" xfId="0" applyNumberFormat="1" applyFont="1" applyFill="1" applyBorder="1" applyAlignment="1">
      <alignment horizontal="center" vertical="center"/>
    </xf>
    <xf numFmtId="168" fontId="0" fillId="0" borderId="10" xfId="0" applyNumberFormat="1" applyBorder="1" applyAlignment="1">
      <alignment/>
    </xf>
    <xf numFmtId="0" fontId="0" fillId="0" borderId="0" xfId="0" applyFont="1" applyAlignment="1">
      <alignment horizontal="center"/>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xf>
    <xf numFmtId="0" fontId="6" fillId="0" borderId="21" xfId="58" applyNumberFormat="1" applyFont="1" applyBorder="1" applyAlignment="1">
      <alignment vertical="center" wrapText="1"/>
      <protection/>
    </xf>
    <xf numFmtId="0" fontId="0" fillId="0" borderId="20" xfId="0" applyBorder="1" applyAlignment="1">
      <alignment/>
    </xf>
    <xf numFmtId="0" fontId="6" fillId="34" borderId="21" xfId="58" applyNumberFormat="1" applyFont="1" applyFill="1" applyBorder="1" applyAlignment="1">
      <alignment vertical="center" wrapText="1"/>
      <protection/>
    </xf>
    <xf numFmtId="0" fontId="0" fillId="34" borderId="20" xfId="0" applyFill="1" applyBorder="1" applyAlignment="1">
      <alignment/>
    </xf>
    <xf numFmtId="0" fontId="6" fillId="0" borderId="24" xfId="0" applyFont="1" applyBorder="1" applyAlignment="1">
      <alignment horizontal="center" vertical="center" wrapText="1"/>
    </xf>
    <xf numFmtId="0" fontId="6" fillId="34" borderId="10" xfId="0" applyFont="1" applyFill="1" applyBorder="1" applyAlignment="1">
      <alignment horizontal="center" vertical="center" wrapText="1"/>
    </xf>
    <xf numFmtId="0" fontId="7" fillId="0" borderId="10" xfId="58" applyFont="1" applyFill="1" applyBorder="1" applyAlignment="1">
      <alignment horizontal="center" vertical="center" wrapText="1"/>
      <protection/>
    </xf>
    <xf numFmtId="0" fontId="10" fillId="0" borderId="10" xfId="58" applyFont="1" applyFill="1" applyBorder="1" applyAlignment="1">
      <alignment horizontal="center" vertical="center" wrapText="1"/>
      <protection/>
    </xf>
    <xf numFmtId="0" fontId="5" fillId="0" borderId="0" xfId="0" applyFont="1" applyFill="1" applyAlignment="1">
      <alignment horizontal="center"/>
    </xf>
    <xf numFmtId="0" fontId="25" fillId="0" borderId="0" xfId="0" applyFont="1" applyAlignment="1">
      <alignment/>
    </xf>
    <xf numFmtId="0" fontId="26" fillId="0" borderId="0" xfId="0" applyFont="1" applyAlignment="1">
      <alignment/>
    </xf>
    <xf numFmtId="0" fontId="28" fillId="0" borderId="0" xfId="0" applyFont="1" applyAlignment="1">
      <alignment/>
    </xf>
    <xf numFmtId="0" fontId="29" fillId="0" borderId="0" xfId="0" applyFont="1" applyAlignment="1">
      <alignment horizontal="left" indent="4"/>
    </xf>
    <xf numFmtId="0" fontId="26" fillId="0" borderId="0" xfId="0" applyFont="1" applyAlignment="1">
      <alignment horizontal="left" indent="2"/>
    </xf>
    <xf numFmtId="0" fontId="26" fillId="0" borderId="0" xfId="0" applyFont="1" applyAlignment="1">
      <alignment horizontal="left" indent="8"/>
    </xf>
    <xf numFmtId="0" fontId="31" fillId="0" borderId="0" xfId="0" applyFont="1" applyAlignment="1">
      <alignment/>
    </xf>
    <xf numFmtId="0" fontId="26" fillId="0" borderId="0" xfId="0" applyFont="1" applyAlignment="1">
      <alignment horizontal="left" indent="7"/>
    </xf>
    <xf numFmtId="0" fontId="26" fillId="0" borderId="0" xfId="0" applyFont="1" applyAlignment="1">
      <alignment horizontal="left" indent="4"/>
    </xf>
    <xf numFmtId="0" fontId="31" fillId="0" borderId="0" xfId="0" applyFont="1" applyAlignment="1">
      <alignment horizontal="left" indent="3"/>
    </xf>
    <xf numFmtId="0" fontId="26" fillId="0" borderId="0" xfId="0" applyFont="1" applyAlignment="1">
      <alignment horizontal="left" indent="3"/>
    </xf>
    <xf numFmtId="0" fontId="29" fillId="0" borderId="0" xfId="0" applyFont="1" applyAlignment="1">
      <alignment horizontal="left" indent="5"/>
    </xf>
    <xf numFmtId="0" fontId="26" fillId="0" borderId="0" xfId="0" applyFont="1" applyAlignment="1">
      <alignment horizontal="left" indent="5"/>
    </xf>
    <xf numFmtId="0" fontId="32" fillId="0" borderId="0" xfId="0" applyFont="1" applyAlignment="1">
      <alignment horizontal="left" indent="4"/>
    </xf>
    <xf numFmtId="0" fontId="6" fillId="0" borderId="0" xfId="0" applyFont="1" applyAlignment="1">
      <alignment vertical="justify" wrapText="1"/>
    </xf>
    <xf numFmtId="0" fontId="28" fillId="0" borderId="0" xfId="0" applyFont="1" applyAlignment="1">
      <alignment vertical="center" wrapText="1"/>
    </xf>
    <xf numFmtId="0" fontId="26"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3" fontId="0" fillId="34" borderId="10" xfId="0" applyNumberFormat="1" applyFont="1" applyFill="1" applyBorder="1" applyAlignment="1" quotePrefix="1">
      <alignment horizontal="center" vertical="center" wrapText="1"/>
    </xf>
    <xf numFmtId="0" fontId="6" fillId="33" borderId="14" xfId="0" applyFont="1" applyFill="1" applyBorder="1" applyAlignment="1">
      <alignment horizontal="center" wrapText="1"/>
    </xf>
    <xf numFmtId="0" fontId="6" fillId="33" borderId="12" xfId="0" applyFont="1" applyFill="1" applyBorder="1" applyAlignment="1">
      <alignment horizontal="center" wrapText="1"/>
    </xf>
    <xf numFmtId="0" fontId="0" fillId="0" borderId="14" xfId="0" applyBorder="1" applyAlignment="1">
      <alignment wrapText="1"/>
    </xf>
    <xf numFmtId="14" fontId="0" fillId="0" borderId="0" xfId="0" applyNumberFormat="1" applyAlignment="1">
      <alignment horizontal="center"/>
    </xf>
    <xf numFmtId="0" fontId="0" fillId="0" borderId="0" xfId="0" applyAlignment="1">
      <alignment horizontal="center"/>
    </xf>
    <xf numFmtId="0" fontId="6" fillId="0" borderId="25" xfId="0" applyFont="1" applyBorder="1" applyAlignment="1">
      <alignment vertical="top" wrapText="1"/>
    </xf>
    <xf numFmtId="0" fontId="6" fillId="0" borderId="26" xfId="0" applyFont="1" applyBorder="1" applyAlignment="1">
      <alignment vertical="top" wrapText="1"/>
    </xf>
    <xf numFmtId="0" fontId="6" fillId="0" borderId="17" xfId="0" applyFont="1" applyBorder="1" applyAlignment="1">
      <alignment horizontal="center" vertical="top" wrapText="1"/>
    </xf>
    <xf numFmtId="14" fontId="6" fillId="0" borderId="17" xfId="0" applyNumberFormat="1" applyFont="1" applyBorder="1" applyAlignment="1">
      <alignment horizontal="center" vertical="top" wrapText="1"/>
    </xf>
    <xf numFmtId="0" fontId="6" fillId="0" borderId="27" xfId="0" applyFont="1" applyBorder="1" applyAlignment="1">
      <alignment vertical="top" wrapText="1"/>
    </xf>
    <xf numFmtId="0" fontId="0" fillId="0" borderId="27" xfId="0" applyBorder="1" applyAlignment="1">
      <alignment vertical="top" wrapText="1"/>
    </xf>
    <xf numFmtId="0" fontId="6" fillId="0" borderId="28" xfId="0" applyFont="1"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3" fontId="6" fillId="36" borderId="12" xfId="0" applyNumberFormat="1" applyFont="1" applyFill="1" applyBorder="1" applyAlignment="1">
      <alignment horizontal="center" vertical="top"/>
    </xf>
    <xf numFmtId="3" fontId="6" fillId="0" borderId="12" xfId="0" applyNumberFormat="1" applyFont="1" applyBorder="1" applyAlignment="1">
      <alignment horizontal="center" vertical="top"/>
    </xf>
    <xf numFmtId="0" fontId="3" fillId="0" borderId="17" xfId="53" applyBorder="1" applyAlignment="1">
      <alignment horizontal="center"/>
    </xf>
    <xf numFmtId="0" fontId="3" fillId="0" borderId="12" xfId="53" applyBorder="1" applyAlignment="1">
      <alignment horizontal="center" vertical="top" wrapText="1"/>
    </xf>
    <xf numFmtId="0" fontId="3" fillId="0" borderId="0" xfId="53" applyAlignment="1">
      <alignment/>
    </xf>
    <xf numFmtId="0" fontId="20" fillId="36" borderId="30" xfId="0" applyFont="1" applyFill="1" applyBorder="1" applyAlignment="1">
      <alignment horizontal="center" vertical="top"/>
    </xf>
    <xf numFmtId="0" fontId="20" fillId="36" borderId="18" xfId="0" applyFont="1" applyFill="1" applyBorder="1" applyAlignment="1">
      <alignment horizontal="center" vertical="top"/>
    </xf>
    <xf numFmtId="0" fontId="20" fillId="0" borderId="30" xfId="0" applyFont="1" applyBorder="1" applyAlignment="1">
      <alignment horizontal="center" vertical="top" wrapText="1"/>
    </xf>
    <xf numFmtId="0" fontId="20" fillId="0" borderId="18" xfId="0" applyFont="1" applyBorder="1" applyAlignment="1">
      <alignment horizontal="center" vertical="top" wrapText="1"/>
    </xf>
    <xf numFmtId="0" fontId="20" fillId="0" borderId="30" xfId="0" applyFont="1" applyBorder="1" applyAlignment="1">
      <alignment horizontal="center" vertical="top"/>
    </xf>
    <xf numFmtId="0" fontId="20" fillId="0" borderId="18" xfId="0" applyFont="1" applyBorder="1" applyAlignment="1">
      <alignment horizontal="center" vertical="top"/>
    </xf>
    <xf numFmtId="0" fontId="20" fillId="0" borderId="31" xfId="0" applyFont="1" applyBorder="1" applyAlignment="1">
      <alignment horizontal="center" vertical="top"/>
    </xf>
    <xf numFmtId="0" fontId="20" fillId="36" borderId="30" xfId="0" applyFont="1" applyFill="1" applyBorder="1" applyAlignment="1">
      <alignment horizontal="center" vertical="top" wrapText="1"/>
    </xf>
    <xf numFmtId="0" fontId="20" fillId="36" borderId="18" xfId="0" applyFont="1" applyFill="1" applyBorder="1" applyAlignment="1">
      <alignment horizontal="center" vertical="top" wrapText="1"/>
    </xf>
    <xf numFmtId="0" fontId="20" fillId="36" borderId="31" xfId="0" applyFont="1" applyFill="1" applyBorder="1" applyAlignment="1">
      <alignment horizontal="center" vertical="top"/>
    </xf>
    <xf numFmtId="0" fontId="6" fillId="36" borderId="30" xfId="0" applyFont="1" applyFill="1" applyBorder="1" applyAlignment="1">
      <alignment horizontal="center" vertical="top"/>
    </xf>
    <xf numFmtId="0" fontId="6" fillId="36" borderId="18" xfId="0" applyFont="1" applyFill="1" applyBorder="1" applyAlignment="1">
      <alignment horizontal="center" vertical="top"/>
    </xf>
    <xf numFmtId="0" fontId="20" fillId="36" borderId="31" xfId="0" applyFont="1" applyFill="1" applyBorder="1" applyAlignment="1">
      <alignment horizontal="center" vertical="top" wrapText="1"/>
    </xf>
    <xf numFmtId="0" fontId="3" fillId="36" borderId="30" xfId="53" applyFill="1" applyBorder="1" applyAlignment="1">
      <alignment horizontal="center" vertical="top" wrapText="1"/>
    </xf>
    <xf numFmtId="0" fontId="3" fillId="36" borderId="18" xfId="53" applyFill="1" applyBorder="1" applyAlignment="1">
      <alignment horizontal="center" vertical="top" wrapText="1"/>
    </xf>
    <xf numFmtId="0" fontId="3" fillId="0" borderId="30" xfId="53" applyBorder="1" applyAlignment="1">
      <alignment horizontal="center" vertical="top"/>
    </xf>
    <xf numFmtId="0" fontId="3" fillId="0" borderId="18" xfId="53" applyBorder="1" applyAlignment="1">
      <alignment horizontal="center" vertical="top"/>
    </xf>
    <xf numFmtId="0" fontId="3" fillId="0" borderId="31" xfId="53" applyBorder="1" applyAlignment="1">
      <alignment horizontal="center" vertical="top"/>
    </xf>
    <xf numFmtId="0" fontId="7" fillId="0" borderId="32" xfId="0" applyFont="1" applyBorder="1" applyAlignment="1">
      <alignment vertical="top" wrapText="1"/>
    </xf>
    <xf numFmtId="0" fontId="7" fillId="0" borderId="33" xfId="0" applyFont="1" applyBorder="1" applyAlignment="1">
      <alignment vertical="top" wrapText="1"/>
    </xf>
    <xf numFmtId="0" fontId="7" fillId="0" borderId="34" xfId="0" applyFont="1" applyBorder="1" applyAlignment="1">
      <alignment vertical="top" wrapText="1"/>
    </xf>
    <xf numFmtId="0" fontId="7" fillId="0" borderId="35" xfId="0" applyFont="1" applyBorder="1" applyAlignment="1">
      <alignment vertical="top" wrapText="1"/>
    </xf>
    <xf numFmtId="0" fontId="7" fillId="0" borderId="36" xfId="0" applyFont="1" applyBorder="1" applyAlignment="1">
      <alignment vertical="top" wrapText="1"/>
    </xf>
    <xf numFmtId="0" fontId="7" fillId="0" borderId="17" xfId="0" applyFont="1" applyBorder="1" applyAlignment="1">
      <alignment vertical="top" wrapText="1"/>
    </xf>
    <xf numFmtId="0" fontId="7" fillId="0" borderId="37" xfId="0" applyFont="1" applyBorder="1" applyAlignment="1">
      <alignment horizontal="center" wrapText="1"/>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32" xfId="0" applyFont="1" applyBorder="1" applyAlignment="1">
      <alignment horizontal="center" vertical="top" wrapText="1"/>
    </xf>
    <xf numFmtId="0" fontId="7" fillId="0" borderId="33" xfId="0" applyFont="1" applyBorder="1" applyAlignment="1">
      <alignment horizontal="center" vertical="top" wrapText="1"/>
    </xf>
    <xf numFmtId="0" fontId="7" fillId="0" borderId="34" xfId="0" applyFont="1" applyBorder="1" applyAlignment="1">
      <alignment horizontal="center" vertical="top" wrapText="1"/>
    </xf>
    <xf numFmtId="0" fontId="7" fillId="0" borderId="35" xfId="0" applyFont="1" applyBorder="1" applyAlignment="1">
      <alignment horizontal="center" vertical="top" wrapText="1"/>
    </xf>
    <xf numFmtId="0" fontId="7" fillId="0" borderId="36" xfId="0" applyFont="1" applyBorder="1" applyAlignment="1">
      <alignment horizontal="center" vertical="top" wrapText="1"/>
    </xf>
    <xf numFmtId="0" fontId="7" fillId="0" borderId="17" xfId="0" applyFont="1" applyBorder="1" applyAlignment="1">
      <alignment horizontal="center" vertical="top" wrapText="1"/>
    </xf>
    <xf numFmtId="0" fontId="21" fillId="0" borderId="38" xfId="0" applyFont="1" applyBorder="1" applyAlignment="1">
      <alignment horizontal="center" vertical="top" wrapText="1"/>
    </xf>
    <xf numFmtId="0" fontId="21" fillId="0" borderId="39" xfId="0" applyFont="1" applyBorder="1" applyAlignment="1">
      <alignment horizontal="center" vertical="top" wrapText="1"/>
    </xf>
    <xf numFmtId="0" fontId="3" fillId="0" borderId="38" xfId="53" applyBorder="1" applyAlignment="1">
      <alignment horizontal="center" vertical="top"/>
    </xf>
    <xf numFmtId="0" fontId="3" fillId="0" borderId="39" xfId="53" applyBorder="1" applyAlignment="1">
      <alignment horizontal="center" vertical="top"/>
    </xf>
    <xf numFmtId="0" fontId="22" fillId="0" borderId="38" xfId="0" applyFont="1" applyBorder="1" applyAlignment="1">
      <alignment horizontal="center" vertical="top"/>
    </xf>
    <xf numFmtId="0" fontId="22" fillId="0" borderId="39" xfId="0" applyFont="1" applyBorder="1" applyAlignment="1">
      <alignment horizontal="center" vertical="top"/>
    </xf>
    <xf numFmtId="0" fontId="22" fillId="0" borderId="37" xfId="0" applyFont="1" applyBorder="1" applyAlignment="1">
      <alignment horizontal="center"/>
    </xf>
    <xf numFmtId="0" fontId="22" fillId="0" borderId="26" xfId="0" applyFont="1" applyBorder="1" applyAlignment="1">
      <alignment horizontal="center"/>
    </xf>
    <xf numFmtId="0" fontId="21" fillId="0" borderId="38" xfId="0" applyFont="1" applyBorder="1" applyAlignment="1">
      <alignment horizontal="center" vertical="top"/>
    </xf>
    <xf numFmtId="0" fontId="21" fillId="0" borderId="39" xfId="0" applyFont="1" applyBorder="1" applyAlignment="1">
      <alignment horizontal="center" vertical="top"/>
    </xf>
    <xf numFmtId="0" fontId="6"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center"/>
    </xf>
    <xf numFmtId="0" fontId="26" fillId="0" borderId="0" xfId="0" applyFont="1" applyAlignment="1">
      <alignment wrapText="1"/>
    </xf>
    <xf numFmtId="0" fontId="5" fillId="0" borderId="21" xfId="58" applyFont="1" applyFill="1" applyBorder="1" applyAlignment="1">
      <alignment horizontal="center" vertical="center" wrapText="1"/>
      <protection/>
    </xf>
    <xf numFmtId="0" fontId="5" fillId="0" borderId="19" xfId="58" applyFont="1" applyFill="1" applyBorder="1" applyAlignment="1">
      <alignment horizontal="center" vertical="center" wrapText="1"/>
      <protection/>
    </xf>
    <xf numFmtId="0" fontId="5" fillId="0" borderId="20" xfId="58" applyFont="1" applyFill="1" applyBorder="1" applyAlignment="1">
      <alignment horizontal="center" vertical="center" wrapText="1"/>
      <protection/>
    </xf>
    <xf numFmtId="0" fontId="5" fillId="0" borderId="10" xfId="58" applyFont="1" applyFill="1" applyBorder="1" applyAlignment="1">
      <alignment horizontal="center" vertical="center" wrapText="1"/>
      <protection/>
    </xf>
    <xf numFmtId="3" fontId="5" fillId="0" borderId="19" xfId="58" applyNumberFormat="1" applyFont="1" applyFill="1" applyBorder="1" applyAlignment="1">
      <alignment horizontal="center" vertical="center" wrapText="1"/>
      <protection/>
    </xf>
    <xf numFmtId="3" fontId="5" fillId="0" borderId="20" xfId="58" applyNumberFormat="1" applyFont="1" applyFill="1" applyBorder="1" applyAlignment="1">
      <alignment horizontal="center" vertical="center" wrapText="1"/>
      <protection/>
    </xf>
    <xf numFmtId="3" fontId="0" fillId="33" borderId="0" xfId="0" applyNumberFormat="1" applyFill="1" applyAlignment="1">
      <alignment horizontal="left" vertical="center"/>
    </xf>
    <xf numFmtId="3" fontId="0" fillId="35" borderId="0" xfId="0" applyNumberFormat="1" applyFill="1" applyAlignment="1">
      <alignment horizontal="left" vertical="center"/>
    </xf>
    <xf numFmtId="3" fontId="0" fillId="33" borderId="0" xfId="0" applyNumberFormat="1" applyFill="1" applyAlignment="1">
      <alignment horizontal="left" vertical="center" wrapText="1"/>
    </xf>
    <xf numFmtId="0" fontId="5" fillId="0" borderId="40" xfId="58" applyFont="1" applyFill="1" applyBorder="1" applyAlignment="1">
      <alignment horizontal="center" vertical="center" wrapText="1"/>
      <protection/>
    </xf>
    <xf numFmtId="0" fontId="5" fillId="0" borderId="23" xfId="58" applyFont="1" applyFill="1" applyBorder="1" applyAlignment="1">
      <alignment horizontal="center" vertical="center" wrapText="1"/>
      <protection/>
    </xf>
    <xf numFmtId="3" fontId="19" fillId="0" borderId="19" xfId="58" applyNumberFormat="1" applyFont="1" applyFill="1" applyBorder="1" applyAlignment="1">
      <alignment horizontal="center" vertical="center" wrapText="1"/>
      <protection/>
    </xf>
    <xf numFmtId="0" fontId="7" fillId="0" borderId="41" xfId="58" applyFont="1" applyBorder="1" applyAlignment="1">
      <alignment horizontal="center" vertical="center" wrapText="1"/>
      <protection/>
    </xf>
    <xf numFmtId="0" fontId="7" fillId="0" borderId="40" xfId="58" applyFont="1" applyBorder="1" applyAlignment="1">
      <alignment horizontal="center" vertical="center" wrapText="1"/>
      <protection/>
    </xf>
    <xf numFmtId="0" fontId="7" fillId="0" borderId="42" xfId="58" applyFont="1" applyBorder="1" applyAlignment="1">
      <alignment vertical="center" wrapText="1"/>
      <protection/>
    </xf>
    <xf numFmtId="0" fontId="7" fillId="0" borderId="24" xfId="58" applyFont="1" applyBorder="1" applyAlignment="1">
      <alignment vertical="center" wrapText="1"/>
      <protection/>
    </xf>
    <xf numFmtId="3" fontId="0" fillId="0" borderId="23" xfId="0" applyNumberFormat="1" applyFill="1" applyBorder="1" applyAlignment="1">
      <alignment horizontal="left" vertical="center"/>
    </xf>
    <xf numFmtId="168" fontId="17" fillId="0" borderId="21" xfId="0" applyNumberFormat="1" applyFont="1" applyFill="1" applyBorder="1" applyAlignment="1">
      <alignment horizontal="center" vertical="center"/>
    </xf>
    <xf numFmtId="168" fontId="17" fillId="0" borderId="19" xfId="0" applyNumberFormat="1" applyFont="1" applyFill="1" applyBorder="1" applyAlignment="1">
      <alignment horizontal="center" vertical="center"/>
    </xf>
    <xf numFmtId="168" fontId="17" fillId="0" borderId="20" xfId="0" applyNumberFormat="1" applyFont="1" applyFill="1" applyBorder="1" applyAlignment="1">
      <alignment horizontal="center" vertical="center"/>
    </xf>
    <xf numFmtId="0" fontId="6" fillId="0" borderId="0" xfId="0" applyFont="1" applyAlignment="1">
      <alignment wrapText="1"/>
    </xf>
    <xf numFmtId="0" fontId="6" fillId="0" borderId="11" xfId="0" applyFont="1" applyBorder="1" applyAlignment="1">
      <alignment wrapText="1"/>
    </xf>
    <xf numFmtId="0" fontId="7" fillId="0" borderId="38" xfId="0" applyFont="1" applyBorder="1" applyAlignment="1">
      <alignment vertical="top" wrapText="1"/>
    </xf>
    <xf numFmtId="0" fontId="7" fillId="0" borderId="43" xfId="0" applyFont="1" applyBorder="1" applyAlignment="1">
      <alignment vertical="top" wrapText="1"/>
    </xf>
    <xf numFmtId="0" fontId="7" fillId="0" borderId="39" xfId="0" applyFont="1" applyBorder="1" applyAlignment="1">
      <alignment vertical="top" wrapText="1"/>
    </xf>
    <xf numFmtId="0" fontId="6" fillId="0" borderId="32" xfId="0" applyFont="1" applyBorder="1" applyAlignment="1">
      <alignment vertical="top" wrapText="1"/>
    </xf>
    <xf numFmtId="0" fontId="6" fillId="0" borderId="34" xfId="0" applyFont="1" applyBorder="1" applyAlignment="1">
      <alignment vertical="top" wrapText="1"/>
    </xf>
    <xf numFmtId="0" fontId="6" fillId="0" borderId="35" xfId="0" applyFont="1" applyBorder="1" applyAlignment="1">
      <alignment vertical="top" wrapText="1"/>
    </xf>
    <xf numFmtId="0" fontId="6" fillId="0" borderId="17" xfId="0" applyFont="1" applyBorder="1" applyAlignment="1">
      <alignment vertical="top" wrapText="1"/>
    </xf>
    <xf numFmtId="0" fontId="6" fillId="0" borderId="32" xfId="0" applyFont="1" applyBorder="1" applyAlignment="1">
      <alignment horizontal="center" wrapText="1"/>
    </xf>
    <xf numFmtId="0" fontId="6" fillId="0" borderId="33" xfId="0" applyFont="1" applyBorder="1" applyAlignment="1">
      <alignment horizontal="center"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6" fillId="0" borderId="36" xfId="0" applyFont="1" applyBorder="1" applyAlignment="1">
      <alignment horizontal="center" wrapText="1"/>
    </xf>
    <xf numFmtId="0" fontId="6" fillId="0" borderId="17" xfId="0" applyFont="1" applyBorder="1" applyAlignment="1">
      <alignment horizontal="center" wrapText="1"/>
    </xf>
    <xf numFmtId="0" fontId="6" fillId="0" borderId="32" xfId="0" applyFont="1" applyBorder="1" applyAlignment="1">
      <alignment wrapText="1"/>
    </xf>
    <xf numFmtId="0" fontId="6" fillId="0" borderId="35" xfId="0" applyFont="1" applyBorder="1" applyAlignment="1">
      <alignment wrapText="1"/>
    </xf>
    <xf numFmtId="0" fontId="6" fillId="0" borderId="32" xfId="0" applyFont="1" applyBorder="1" applyAlignment="1">
      <alignment horizontal="center" vertical="top" wrapText="1"/>
    </xf>
    <xf numFmtId="0" fontId="6" fillId="0" borderId="33" xfId="0" applyFont="1" applyBorder="1" applyAlignment="1">
      <alignment horizontal="center" vertical="top" wrapText="1"/>
    </xf>
    <xf numFmtId="0" fontId="6" fillId="0" borderId="34" xfId="0" applyFont="1" applyBorder="1" applyAlignment="1">
      <alignment horizontal="center" vertical="top" wrapText="1"/>
    </xf>
    <xf numFmtId="0" fontId="6" fillId="0" borderId="30" xfId="0" applyFont="1" applyBorder="1" applyAlignment="1">
      <alignment horizontal="center" wrapText="1"/>
    </xf>
    <xf numFmtId="0" fontId="6" fillId="0" borderId="44" xfId="0" applyFont="1" applyBorder="1" applyAlignment="1">
      <alignment horizontal="center" wrapText="1"/>
    </xf>
    <xf numFmtId="0" fontId="6" fillId="0" borderId="45" xfId="0" applyFont="1" applyBorder="1" applyAlignment="1">
      <alignment vertical="top" wrapText="1"/>
    </xf>
    <xf numFmtId="0" fontId="6" fillId="0" borderId="46" xfId="0" applyFont="1" applyBorder="1" applyAlignment="1">
      <alignment vertical="top" wrapText="1"/>
    </xf>
    <xf numFmtId="0" fontId="6" fillId="0" borderId="47"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0" borderId="48" xfId="0" applyFont="1" applyBorder="1" applyAlignment="1">
      <alignment vertical="top" wrapText="1"/>
    </xf>
    <xf numFmtId="0" fontId="6" fillId="0" borderId="18" xfId="0" applyFont="1" applyBorder="1" applyAlignment="1">
      <alignment vertical="top" wrapText="1"/>
    </xf>
    <xf numFmtId="0" fontId="6" fillId="0" borderId="18" xfId="0" applyFont="1" applyBorder="1" applyAlignment="1">
      <alignment horizontal="center" wrapText="1"/>
    </xf>
    <xf numFmtId="3" fontId="6" fillId="0" borderId="30" xfId="0" applyNumberFormat="1" applyFont="1" applyBorder="1" applyAlignment="1">
      <alignment horizontal="center" wrapText="1"/>
    </xf>
    <xf numFmtId="3" fontId="6" fillId="0" borderId="18" xfId="0" applyNumberFormat="1" applyFont="1" applyBorder="1" applyAlignment="1">
      <alignment horizontal="center" wrapText="1"/>
    </xf>
    <xf numFmtId="0" fontId="6" fillId="0" borderId="48" xfId="0" applyFont="1" applyBorder="1" applyAlignment="1">
      <alignment horizontal="center" vertical="top" wrapText="1"/>
    </xf>
    <xf numFmtId="0" fontId="6" fillId="0" borderId="31" xfId="0" applyFont="1" applyBorder="1" applyAlignment="1">
      <alignment horizontal="center" vertical="top" wrapText="1"/>
    </xf>
    <xf numFmtId="0" fontId="6" fillId="0" borderId="44" xfId="0" applyFont="1" applyBorder="1" applyAlignment="1">
      <alignment horizontal="center" vertical="top" wrapText="1"/>
    </xf>
    <xf numFmtId="0" fontId="6" fillId="0" borderId="30" xfId="0" applyFont="1" applyBorder="1" applyAlignment="1">
      <alignment horizontal="center" vertical="top" wrapText="1"/>
    </xf>
    <xf numFmtId="0" fontId="6" fillId="0" borderId="18" xfId="0" applyFont="1" applyBorder="1" applyAlignment="1">
      <alignment horizontal="center" vertical="top" wrapText="1"/>
    </xf>
    <xf numFmtId="0" fontId="6" fillId="0" borderId="49" xfId="0" applyFont="1" applyBorder="1" applyAlignment="1">
      <alignment horizontal="center" wrapText="1"/>
    </xf>
    <xf numFmtId="0" fontId="6" fillId="0" borderId="14" xfId="0" applyFont="1" applyBorder="1" applyAlignment="1">
      <alignment horizontal="center" wrapText="1"/>
    </xf>
    <xf numFmtId="0" fontId="6" fillId="0" borderId="50" xfId="0" applyFont="1" applyBorder="1" applyAlignment="1">
      <alignment vertical="top" wrapText="1"/>
    </xf>
    <xf numFmtId="0" fontId="6" fillId="0" borderId="51" xfId="0" applyFont="1" applyBorder="1" applyAlignment="1">
      <alignment vertical="top" wrapText="1"/>
    </xf>
    <xf numFmtId="0" fontId="6" fillId="0" borderId="52" xfId="0" applyFont="1" applyBorder="1" applyAlignment="1">
      <alignment vertical="top" wrapText="1"/>
    </xf>
    <xf numFmtId="0" fontId="6" fillId="0" borderId="14" xfId="0" applyFont="1" applyBorder="1" applyAlignment="1">
      <alignment vertical="top" wrapText="1"/>
    </xf>
    <xf numFmtId="0" fontId="0" fillId="0" borderId="52" xfId="0" applyBorder="1" applyAlignment="1">
      <alignment vertical="top" wrapText="1"/>
    </xf>
    <xf numFmtId="0" fontId="0" fillId="0" borderId="14" xfId="0" applyBorder="1" applyAlignment="1">
      <alignment vertical="top" wrapText="1"/>
    </xf>
    <xf numFmtId="0" fontId="0" fillId="0" borderId="53" xfId="0" applyBorder="1" applyAlignment="1">
      <alignment vertical="top" wrapText="1"/>
    </xf>
    <xf numFmtId="0" fontId="0" fillId="0" borderId="12" xfId="0" applyBorder="1" applyAlignment="1">
      <alignment vertical="top" wrapText="1"/>
    </xf>
    <xf numFmtId="0" fontId="6" fillId="0" borderId="52" xfId="0" applyFont="1" applyBorder="1" applyAlignment="1">
      <alignment wrapText="1"/>
    </xf>
    <xf numFmtId="0" fontId="6" fillId="0" borderId="54" xfId="0" applyFont="1" applyBorder="1" applyAlignment="1">
      <alignment horizontal="center" wrapText="1"/>
    </xf>
    <xf numFmtId="0" fontId="6" fillId="0" borderId="55" xfId="0" applyFont="1" applyBorder="1" applyAlignment="1">
      <alignment horizontal="center" wrapText="1"/>
    </xf>
    <xf numFmtId="0" fontId="6" fillId="0" borderId="22" xfId="0" applyFont="1" applyBorder="1" applyAlignment="1">
      <alignment horizontal="center" wrapText="1"/>
    </xf>
    <xf numFmtId="0" fontId="6" fillId="0" borderId="56" xfId="0" applyFont="1" applyBorder="1" applyAlignment="1">
      <alignment horizontal="center" wrapText="1"/>
    </xf>
    <xf numFmtId="0" fontId="6" fillId="0" borderId="57" xfId="0" applyFont="1" applyBorder="1" applyAlignment="1">
      <alignment horizontal="center" wrapText="1"/>
    </xf>
    <xf numFmtId="0" fontId="6" fillId="0" borderId="11" xfId="0" applyFont="1" applyBorder="1" applyAlignment="1">
      <alignment horizontal="center" wrapText="1"/>
    </xf>
    <xf numFmtId="0" fontId="6" fillId="0" borderId="51" xfId="0" applyFont="1" applyBorder="1" applyAlignment="1">
      <alignment horizontal="center" wrapText="1"/>
    </xf>
    <xf numFmtId="0" fontId="6" fillId="0" borderId="57" xfId="0" applyFont="1" applyBorder="1" applyAlignment="1">
      <alignment wrapText="1"/>
    </xf>
    <xf numFmtId="0" fontId="6" fillId="0" borderId="53" xfId="0" applyFont="1" applyBorder="1" applyAlignment="1">
      <alignment vertical="top" wrapText="1"/>
    </xf>
    <xf numFmtId="0" fontId="6" fillId="0" borderId="12" xfId="0" applyFont="1" applyBorder="1" applyAlignment="1">
      <alignment vertical="top" wrapText="1"/>
    </xf>
    <xf numFmtId="0" fontId="0" fillId="0" borderId="49" xfId="0" applyBorder="1" applyAlignment="1">
      <alignment wrapText="1"/>
    </xf>
    <xf numFmtId="0" fontId="0" fillId="0" borderId="14" xfId="0" applyBorder="1" applyAlignment="1">
      <alignment wrapText="1"/>
    </xf>
    <xf numFmtId="0" fontId="0" fillId="0" borderId="47" xfId="0" applyBorder="1" applyAlignment="1">
      <alignment wrapText="1"/>
    </xf>
    <xf numFmtId="0" fontId="0" fillId="0" borderId="12" xfId="0" applyBorder="1" applyAlignment="1">
      <alignment wrapText="1"/>
    </xf>
    <xf numFmtId="0" fontId="0" fillId="0" borderId="47" xfId="0" applyBorder="1" applyAlignment="1">
      <alignment vertical="top" wrapText="1"/>
    </xf>
    <xf numFmtId="0" fontId="0" fillId="0" borderId="13" xfId="0" applyBorder="1" applyAlignment="1">
      <alignment vertical="top" wrapText="1"/>
    </xf>
    <xf numFmtId="0" fontId="0" fillId="0" borderId="13" xfId="0" applyBorder="1" applyAlignment="1">
      <alignment wrapText="1"/>
    </xf>
    <xf numFmtId="0" fontId="6" fillId="33" borderId="56" xfId="0" applyFont="1" applyFill="1" applyBorder="1" applyAlignment="1">
      <alignment horizontal="center" vertical="top" wrapText="1"/>
    </xf>
    <xf numFmtId="0" fontId="6" fillId="33" borderId="51" xfId="0" applyFont="1" applyFill="1" applyBorder="1" applyAlignment="1">
      <alignment horizontal="center" vertical="top" wrapText="1"/>
    </xf>
    <xf numFmtId="0" fontId="6" fillId="0" borderId="56" xfId="0" applyFont="1" applyBorder="1" applyAlignment="1">
      <alignment horizontal="center" vertical="top" wrapText="1"/>
    </xf>
    <xf numFmtId="0" fontId="6" fillId="0" borderId="57" xfId="0" applyFont="1" applyBorder="1" applyAlignment="1">
      <alignment horizontal="center" vertical="top" wrapText="1"/>
    </xf>
    <xf numFmtId="0" fontId="0" fillId="0" borderId="49" xfId="0" applyBorder="1" applyAlignment="1">
      <alignment vertical="top" wrapText="1"/>
    </xf>
    <xf numFmtId="0" fontId="0" fillId="0" borderId="11" xfId="0" applyBorder="1" applyAlignment="1">
      <alignment vertical="top" wrapText="1"/>
    </xf>
    <xf numFmtId="0" fontId="6" fillId="0" borderId="49" xfId="0" applyFont="1" applyBorder="1" applyAlignment="1">
      <alignment horizontal="center" vertical="top" wrapText="1"/>
    </xf>
    <xf numFmtId="0" fontId="6" fillId="0" borderId="11" xfId="0" applyFont="1" applyBorder="1" applyAlignment="1">
      <alignment horizontal="center" vertical="top" wrapText="1"/>
    </xf>
    <xf numFmtId="0" fontId="6" fillId="33" borderId="49" xfId="0" applyFont="1" applyFill="1" applyBorder="1" applyAlignment="1">
      <alignment horizontal="center" vertical="top" wrapText="1"/>
    </xf>
    <xf numFmtId="0" fontId="6" fillId="33" borderId="14" xfId="0" applyFont="1" applyFill="1" applyBorder="1" applyAlignment="1">
      <alignment horizontal="center" vertical="top" wrapText="1"/>
    </xf>
    <xf numFmtId="0" fontId="0" fillId="33" borderId="49" xfId="0" applyFill="1" applyBorder="1" applyAlignment="1">
      <alignment vertical="top" wrapText="1"/>
    </xf>
    <xf numFmtId="0" fontId="0" fillId="33" borderId="14" xfId="0" applyFill="1" applyBorder="1" applyAlignment="1">
      <alignment vertical="top" wrapText="1"/>
    </xf>
    <xf numFmtId="0" fontId="0" fillId="33" borderId="47" xfId="0" applyFill="1" applyBorder="1" applyAlignment="1">
      <alignment vertical="top" wrapText="1"/>
    </xf>
    <xf numFmtId="0" fontId="0" fillId="33" borderId="12" xfId="0" applyFill="1" applyBorder="1" applyAlignment="1">
      <alignment vertical="top" wrapText="1"/>
    </xf>
    <xf numFmtId="0" fontId="6" fillId="0" borderId="54" xfId="0" applyFont="1" applyBorder="1" applyAlignment="1">
      <alignment horizontal="center" vertical="top" wrapText="1"/>
    </xf>
    <xf numFmtId="0" fontId="6" fillId="0" borderId="22" xfId="0" applyFont="1" applyBorder="1" applyAlignment="1">
      <alignment horizontal="center" vertical="top" wrapText="1"/>
    </xf>
    <xf numFmtId="0" fontId="6" fillId="0" borderId="47" xfId="0" applyFont="1" applyBorder="1" applyAlignment="1">
      <alignment horizontal="center" vertical="top" wrapText="1"/>
    </xf>
    <xf numFmtId="0" fontId="6" fillId="0" borderId="13" xfId="0" applyFont="1" applyBorder="1" applyAlignment="1">
      <alignment horizontal="center" vertical="top" wrapText="1"/>
    </xf>
    <xf numFmtId="0" fontId="6" fillId="0" borderId="51" xfId="0" applyFont="1" applyBorder="1" applyAlignment="1">
      <alignment horizontal="center" vertical="top" wrapText="1"/>
    </xf>
    <xf numFmtId="0" fontId="6" fillId="0" borderId="12" xfId="0" applyFont="1" applyBorder="1" applyAlignment="1">
      <alignment horizontal="center" vertical="top" wrapText="1"/>
    </xf>
    <xf numFmtId="0" fontId="6" fillId="33" borderId="47" xfId="0" applyFont="1" applyFill="1" applyBorder="1" applyAlignment="1">
      <alignment horizontal="center" vertical="top" wrapText="1"/>
    </xf>
    <xf numFmtId="0" fontId="6" fillId="33" borderId="12" xfId="0" applyFont="1" applyFill="1" applyBorder="1" applyAlignment="1">
      <alignment horizontal="center" vertical="top" wrapText="1"/>
    </xf>
    <xf numFmtId="0" fontId="6" fillId="0" borderId="55" xfId="0" applyFont="1" applyBorder="1" applyAlignment="1">
      <alignment horizontal="center" vertical="top" wrapText="1"/>
    </xf>
    <xf numFmtId="0" fontId="6" fillId="0" borderId="15" xfId="0" applyFont="1" applyBorder="1" applyAlignment="1">
      <alignment vertical="top" wrapText="1"/>
    </xf>
    <xf numFmtId="0" fontId="6" fillId="33" borderId="58" xfId="0" applyFont="1" applyFill="1" applyBorder="1" applyAlignment="1">
      <alignment horizontal="center" vertical="top" wrapText="1"/>
    </xf>
    <xf numFmtId="0" fontId="6" fillId="33" borderId="15" xfId="0" applyFont="1" applyFill="1" applyBorder="1" applyAlignment="1">
      <alignment horizontal="center" vertical="top" wrapText="1"/>
    </xf>
    <xf numFmtId="0" fontId="6" fillId="0" borderId="59" xfId="0" applyFont="1" applyBorder="1" applyAlignment="1">
      <alignment horizontal="center" vertical="top" wrapText="1"/>
    </xf>
    <xf numFmtId="0" fontId="6" fillId="0" borderId="59" xfId="0" applyFont="1" applyBorder="1" applyAlignment="1">
      <alignment horizontal="center" wrapText="1"/>
    </xf>
    <xf numFmtId="0" fontId="11" fillId="0" borderId="0" xfId="0" applyFont="1" applyAlignment="1">
      <alignment vertical="top" wrapText="1"/>
    </xf>
    <xf numFmtId="0" fontId="6" fillId="0" borderId="58" xfId="0" applyFont="1" applyBorder="1" applyAlignment="1">
      <alignment horizontal="center" wrapText="1"/>
    </xf>
    <xf numFmtId="0" fontId="10" fillId="0" borderId="33" xfId="0" applyFont="1" applyBorder="1" applyAlignment="1">
      <alignment vertical="top" wrapText="1"/>
    </xf>
    <xf numFmtId="0" fontId="6" fillId="0" borderId="60" xfId="0" applyFont="1" applyBorder="1" applyAlignment="1">
      <alignment horizontal="center" vertical="top" wrapText="1"/>
    </xf>
    <xf numFmtId="0" fontId="6" fillId="0" borderId="61" xfId="0" applyFont="1" applyBorder="1" applyAlignment="1">
      <alignment horizontal="center" vertical="top" wrapText="1"/>
    </xf>
    <xf numFmtId="0" fontId="6" fillId="0" borderId="62" xfId="0" applyFont="1" applyBorder="1" applyAlignment="1">
      <alignment horizontal="center" vertical="top" wrapText="1"/>
    </xf>
    <xf numFmtId="0" fontId="6" fillId="0" borderId="35" xfId="0" applyFont="1" applyBorder="1" applyAlignment="1">
      <alignment horizontal="center" vertical="top" wrapText="1"/>
    </xf>
    <xf numFmtId="0" fontId="6" fillId="0" borderId="36" xfId="0" applyFont="1" applyBorder="1" applyAlignment="1">
      <alignment horizontal="center" vertical="top" wrapText="1"/>
    </xf>
    <xf numFmtId="0" fontId="6" fillId="0" borderId="17" xfId="0" applyFont="1" applyBorder="1" applyAlignment="1">
      <alignment horizontal="center" vertical="top" wrapText="1"/>
    </xf>
    <xf numFmtId="0" fontId="6" fillId="0" borderId="37" xfId="0" applyFont="1" applyBorder="1" applyAlignment="1">
      <alignment horizontal="center" vertical="top" wrapText="1"/>
    </xf>
    <xf numFmtId="0" fontId="6" fillId="0" borderId="26" xfId="0" applyFont="1" applyBorder="1" applyAlignment="1">
      <alignment horizontal="center" vertical="top" wrapText="1"/>
    </xf>
    <xf numFmtId="0" fontId="6" fillId="0" borderId="38" xfId="0" applyFont="1" applyBorder="1" applyAlignment="1">
      <alignment horizontal="center" vertical="top" wrapText="1"/>
    </xf>
    <xf numFmtId="0" fontId="6" fillId="0" borderId="43" xfId="0" applyFont="1" applyBorder="1" applyAlignment="1">
      <alignment horizontal="center" vertical="top" wrapText="1"/>
    </xf>
    <xf numFmtId="0" fontId="6" fillId="0" borderId="39" xfId="0" applyFont="1" applyBorder="1" applyAlignment="1">
      <alignment horizontal="center" vertical="top" wrapText="1"/>
    </xf>
    <xf numFmtId="0" fontId="6" fillId="0" borderId="63" xfId="0" applyFont="1" applyBorder="1" applyAlignment="1">
      <alignment horizontal="center" vertical="top" wrapText="1"/>
    </xf>
    <xf numFmtId="0" fontId="6" fillId="0" borderId="28" xfId="0" applyFont="1" applyBorder="1" applyAlignment="1">
      <alignment horizontal="center" vertical="top" wrapText="1"/>
    </xf>
    <xf numFmtId="0" fontId="6" fillId="0" borderId="27" xfId="0" applyFont="1" applyBorder="1" applyAlignment="1">
      <alignment horizontal="center" vertical="top" wrapText="1"/>
    </xf>
    <xf numFmtId="0" fontId="6" fillId="0" borderId="63" xfId="0" applyFont="1" applyBorder="1" applyAlignment="1">
      <alignment vertical="top" wrapText="1"/>
    </xf>
    <xf numFmtId="0" fontId="6" fillId="0" borderId="27" xfId="0" applyFont="1" applyBorder="1" applyAlignment="1">
      <alignment vertical="top" wrapText="1"/>
    </xf>
    <xf numFmtId="0" fontId="11" fillId="0" borderId="49" xfId="0" applyFont="1" applyBorder="1" applyAlignment="1">
      <alignment vertical="top" wrapText="1"/>
    </xf>
    <xf numFmtId="0" fontId="11" fillId="0" borderId="0" xfId="0" applyFont="1" applyBorder="1" applyAlignment="1">
      <alignment vertical="top" wrapText="1"/>
    </xf>
    <xf numFmtId="0" fontId="11" fillId="0" borderId="14" xfId="0" applyFont="1" applyBorder="1" applyAlignment="1">
      <alignment vertical="top" wrapText="1"/>
    </xf>
    <xf numFmtId="0" fontId="10" fillId="0" borderId="47" xfId="0" applyFont="1" applyBorder="1" applyAlignment="1">
      <alignment vertical="top" wrapText="1"/>
    </xf>
    <xf numFmtId="0" fontId="10" fillId="0" borderId="16" xfId="0" applyFont="1" applyBorder="1" applyAlignment="1">
      <alignment vertical="top" wrapText="1"/>
    </xf>
    <xf numFmtId="0" fontId="10" fillId="0" borderId="12" xfId="0" applyFont="1" applyBorder="1" applyAlignment="1">
      <alignment vertical="top" wrapText="1"/>
    </xf>
    <xf numFmtId="0" fontId="10" fillId="0" borderId="64" xfId="0" applyFont="1" applyBorder="1" applyAlignment="1">
      <alignment vertical="top" wrapText="1"/>
    </xf>
    <xf numFmtId="0" fontId="10" fillId="0" borderId="65" xfId="0" applyFont="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5" TargetMode="External" /><Relationship Id="rId2" Type="http://schemas.openxmlformats.org/officeDocument/2006/relationships/hyperlink" Target="_ftn6" TargetMode="External" /><Relationship Id="rId3" Type="http://schemas.openxmlformats.org/officeDocument/2006/relationships/hyperlink" Target="_ftnref5" TargetMode="External" /><Relationship Id="rId4" Type="http://schemas.openxmlformats.org/officeDocument/2006/relationships/hyperlink" Target="_ftnref6"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N154"/>
  <sheetViews>
    <sheetView tabSelected="1" zoomScalePageLayoutView="0" workbookViewId="0" topLeftCell="A1">
      <selection activeCell="A1" sqref="A1"/>
    </sheetView>
  </sheetViews>
  <sheetFormatPr defaultColWidth="9.140625" defaultRowHeight="12.75"/>
  <sheetData>
    <row r="2" ht="13.5" thickBot="1"/>
    <row r="3" spans="3:14" ht="13.5" thickTop="1">
      <c r="C3" s="226" t="s">
        <v>30</v>
      </c>
      <c r="D3" s="227"/>
      <c r="E3" s="227"/>
      <c r="F3" s="227"/>
      <c r="G3" s="227"/>
      <c r="H3" s="227"/>
      <c r="I3" s="227"/>
      <c r="J3" s="227"/>
      <c r="K3" s="227"/>
      <c r="L3" s="227"/>
      <c r="M3" s="227"/>
      <c r="N3" s="228"/>
    </row>
    <row r="4" spans="3:14" ht="13.5" thickBot="1">
      <c r="C4" s="229"/>
      <c r="D4" s="230"/>
      <c r="E4" s="230"/>
      <c r="F4" s="230"/>
      <c r="G4" s="230"/>
      <c r="H4" s="230"/>
      <c r="I4" s="230"/>
      <c r="J4" s="230"/>
      <c r="K4" s="230"/>
      <c r="L4" s="230"/>
      <c r="M4" s="230"/>
      <c r="N4" s="231"/>
    </row>
    <row r="5" spans="3:14" ht="13.5" thickTop="1">
      <c r="C5" s="232" t="s">
        <v>141</v>
      </c>
      <c r="D5" s="235" t="s">
        <v>444</v>
      </c>
      <c r="E5" s="236"/>
      <c r="F5" s="236"/>
      <c r="G5" s="236"/>
      <c r="H5" s="236"/>
      <c r="I5" s="236"/>
      <c r="J5" s="236"/>
      <c r="K5" s="236"/>
      <c r="L5" s="236"/>
      <c r="M5" s="236"/>
      <c r="N5" s="237"/>
    </row>
    <row r="6" spans="3:14" ht="13.5" thickBot="1">
      <c r="C6" s="233"/>
      <c r="D6" s="238" t="s">
        <v>445</v>
      </c>
      <c r="E6" s="239"/>
      <c r="F6" s="239"/>
      <c r="G6" s="239"/>
      <c r="H6" s="239"/>
      <c r="I6" s="239"/>
      <c r="J6" s="239"/>
      <c r="K6" s="239"/>
      <c r="L6" s="239"/>
      <c r="M6" s="239"/>
      <c r="N6" s="240"/>
    </row>
    <row r="7" spans="3:14" ht="15.75" thickBot="1" thickTop="1">
      <c r="C7" s="233"/>
      <c r="D7" s="241" t="s">
        <v>452</v>
      </c>
      <c r="E7" s="242"/>
      <c r="F7" s="243" t="s">
        <v>453</v>
      </c>
      <c r="G7" s="244"/>
      <c r="H7" s="245" t="s">
        <v>454</v>
      </c>
      <c r="I7" s="246"/>
      <c r="J7" s="247" t="s">
        <v>446</v>
      </c>
      <c r="K7" s="249" t="s">
        <v>455</v>
      </c>
      <c r="L7" s="250"/>
      <c r="M7" s="249" t="s">
        <v>456</v>
      </c>
      <c r="N7" s="250"/>
    </row>
    <row r="8" spans="3:14" ht="14.25" thickBot="1" thickTop="1">
      <c r="C8" s="234"/>
      <c r="D8" s="136" t="s">
        <v>447</v>
      </c>
      <c r="E8" s="205" t="s">
        <v>457</v>
      </c>
      <c r="F8" s="137" t="s">
        <v>447</v>
      </c>
      <c r="G8" s="137" t="s">
        <v>448</v>
      </c>
      <c r="H8" s="138" t="s">
        <v>449</v>
      </c>
      <c r="I8" s="138" t="s">
        <v>450</v>
      </c>
      <c r="J8" s="248"/>
      <c r="K8" s="137" t="s">
        <v>447</v>
      </c>
      <c r="L8" s="137" t="s">
        <v>448</v>
      </c>
      <c r="M8" s="137" t="s">
        <v>447</v>
      </c>
      <c r="N8" s="137" t="s">
        <v>448</v>
      </c>
    </row>
    <row r="9" spans="3:14" ht="14.25" thickBot="1" thickTop="1">
      <c r="C9" s="139" t="s">
        <v>507</v>
      </c>
      <c r="D9" s="140">
        <v>6023</v>
      </c>
      <c r="E9" s="141">
        <v>9035</v>
      </c>
      <c r="F9" s="142">
        <v>333</v>
      </c>
      <c r="G9" s="142">
        <v>500</v>
      </c>
      <c r="H9" s="142" t="s">
        <v>451</v>
      </c>
      <c r="I9" s="142" t="s">
        <v>451</v>
      </c>
      <c r="J9" s="142" t="s">
        <v>244</v>
      </c>
      <c r="K9" s="142">
        <v>217</v>
      </c>
      <c r="L9" s="142">
        <v>325</v>
      </c>
      <c r="M9" s="142">
        <v>100</v>
      </c>
      <c r="N9" s="142">
        <v>150</v>
      </c>
    </row>
    <row r="10" spans="3:14" ht="13.5" thickBot="1">
      <c r="C10" s="139"/>
      <c r="D10" s="221" t="s">
        <v>458</v>
      </c>
      <c r="E10" s="222"/>
      <c r="F10" s="208" t="s">
        <v>151</v>
      </c>
      <c r="G10" s="209"/>
      <c r="H10" s="208" t="s">
        <v>298</v>
      </c>
      <c r="I10" s="217"/>
      <c r="J10" s="209"/>
      <c r="K10" s="208" t="s">
        <v>151</v>
      </c>
      <c r="L10" s="209"/>
      <c r="M10" s="208" t="s">
        <v>151</v>
      </c>
      <c r="N10" s="209"/>
    </row>
    <row r="11" spans="3:14" ht="26.25" thickBot="1">
      <c r="C11" s="134" t="s">
        <v>424</v>
      </c>
      <c r="D11" s="206" t="s">
        <v>459</v>
      </c>
      <c r="E11" s="145" t="s">
        <v>31</v>
      </c>
      <c r="F11" s="144">
        <v>4274</v>
      </c>
      <c r="G11" s="144">
        <v>6757</v>
      </c>
      <c r="H11" s="145" t="s">
        <v>479</v>
      </c>
      <c r="I11" s="145" t="s">
        <v>479</v>
      </c>
      <c r="J11" s="145" t="s">
        <v>479</v>
      </c>
      <c r="K11" s="144">
        <v>115433</v>
      </c>
      <c r="L11" s="144">
        <v>692600</v>
      </c>
      <c r="M11" s="144">
        <v>15385</v>
      </c>
      <c r="N11" s="144">
        <v>24324</v>
      </c>
    </row>
    <row r="12" spans="3:14" ht="13.5" thickBot="1">
      <c r="C12" s="134"/>
      <c r="D12" s="210" t="s">
        <v>211</v>
      </c>
      <c r="E12" s="211"/>
      <c r="F12" s="212" t="s">
        <v>478</v>
      </c>
      <c r="G12" s="213"/>
      <c r="H12" s="223" t="s">
        <v>460</v>
      </c>
      <c r="I12" s="225"/>
      <c r="J12" s="224"/>
      <c r="K12" s="212" t="s">
        <v>666</v>
      </c>
      <c r="L12" s="213"/>
      <c r="M12" s="212" t="s">
        <v>478</v>
      </c>
      <c r="N12" s="213"/>
    </row>
    <row r="13" spans="3:14" ht="13.5" thickBot="1">
      <c r="C13" s="139" t="s">
        <v>109</v>
      </c>
      <c r="D13" s="140">
        <v>36140</v>
      </c>
      <c r="E13" s="141">
        <v>-364100</v>
      </c>
      <c r="F13" s="141">
        <v>2000</v>
      </c>
      <c r="G13" s="142">
        <v>20000</v>
      </c>
      <c r="H13" s="142" t="s">
        <v>451</v>
      </c>
      <c r="I13" s="142" t="s">
        <v>480</v>
      </c>
      <c r="J13" s="142" t="s">
        <v>244</v>
      </c>
      <c r="K13" s="141">
        <v>1300</v>
      </c>
      <c r="L13" s="141">
        <v>13000</v>
      </c>
      <c r="M13" s="142">
        <v>600</v>
      </c>
      <c r="N13" s="141">
        <v>6000</v>
      </c>
    </row>
    <row r="14" spans="3:14" ht="13.5" thickBot="1">
      <c r="C14" s="139"/>
      <c r="D14" s="215" t="s">
        <v>32</v>
      </c>
      <c r="E14" s="216"/>
      <c r="F14" s="208" t="s">
        <v>151</v>
      </c>
      <c r="G14" s="209"/>
      <c r="H14" s="208" t="s">
        <v>667</v>
      </c>
      <c r="I14" s="217"/>
      <c r="J14" s="209"/>
      <c r="K14" s="208" t="s">
        <v>151</v>
      </c>
      <c r="L14" s="209"/>
      <c r="M14" s="208" t="s">
        <v>151</v>
      </c>
      <c r="N14" s="209"/>
    </row>
    <row r="15" spans="3:14" ht="13.5" thickBot="1">
      <c r="C15" s="134" t="s">
        <v>427</v>
      </c>
      <c r="D15" s="143">
        <v>36140</v>
      </c>
      <c r="E15" s="144">
        <v>364100</v>
      </c>
      <c r="F15" s="144">
        <v>2000</v>
      </c>
      <c r="G15" s="144">
        <v>20000</v>
      </c>
      <c r="H15" s="145" t="s">
        <v>451</v>
      </c>
      <c r="I15" s="145" t="s">
        <v>244</v>
      </c>
      <c r="J15" s="145" t="s">
        <v>451</v>
      </c>
      <c r="K15" s="144">
        <v>1300</v>
      </c>
      <c r="L15" s="144">
        <v>13000</v>
      </c>
      <c r="M15" s="145">
        <v>600</v>
      </c>
      <c r="N15" s="144">
        <v>6000</v>
      </c>
    </row>
    <row r="16" spans="3:14" ht="13.5" thickBot="1">
      <c r="C16" s="134"/>
      <c r="D16" s="210" t="s">
        <v>33</v>
      </c>
      <c r="E16" s="211"/>
      <c r="F16" s="212" t="s">
        <v>151</v>
      </c>
      <c r="G16" s="213"/>
      <c r="H16" s="212" t="s">
        <v>299</v>
      </c>
      <c r="I16" s="214"/>
      <c r="J16" s="213"/>
      <c r="K16" s="212" t="s">
        <v>151</v>
      </c>
      <c r="L16" s="213"/>
      <c r="M16" s="212" t="s">
        <v>151</v>
      </c>
      <c r="N16" s="213"/>
    </row>
    <row r="17" spans="3:14" ht="13.5" thickBot="1">
      <c r="C17" s="139" t="s">
        <v>429</v>
      </c>
      <c r="D17" s="140">
        <v>18070</v>
      </c>
      <c r="E17" s="141">
        <v>361400</v>
      </c>
      <c r="F17" s="141">
        <v>1000</v>
      </c>
      <c r="G17" s="141">
        <v>20000</v>
      </c>
      <c r="H17" s="142" t="s">
        <v>451</v>
      </c>
      <c r="I17" s="142" t="s">
        <v>244</v>
      </c>
      <c r="J17" s="142" t="s">
        <v>451</v>
      </c>
      <c r="K17" s="142">
        <v>650</v>
      </c>
      <c r="L17" s="141">
        <v>13000</v>
      </c>
      <c r="M17" s="142">
        <v>300</v>
      </c>
      <c r="N17" s="141">
        <v>6000</v>
      </c>
    </row>
    <row r="18" spans="3:14" ht="13.5" thickBot="1">
      <c r="C18" s="139"/>
      <c r="D18" s="215" t="s">
        <v>151</v>
      </c>
      <c r="E18" s="216"/>
      <c r="F18" s="208" t="s">
        <v>151</v>
      </c>
      <c r="G18" s="209"/>
      <c r="H18" s="208" t="s">
        <v>299</v>
      </c>
      <c r="I18" s="217"/>
      <c r="J18" s="209"/>
      <c r="K18" s="208" t="s">
        <v>151</v>
      </c>
      <c r="L18" s="209"/>
      <c r="M18" s="208" t="s">
        <v>151</v>
      </c>
      <c r="N18" s="209"/>
    </row>
    <row r="19" spans="3:14" ht="13.5" thickBot="1">
      <c r="C19" s="134" t="s">
        <v>112</v>
      </c>
      <c r="D19" s="146" t="s">
        <v>31</v>
      </c>
      <c r="E19" s="145" t="s">
        <v>31</v>
      </c>
      <c r="F19" s="144">
        <v>4237</v>
      </c>
      <c r="G19" s="143">
        <v>6250</v>
      </c>
      <c r="H19" s="146" t="s">
        <v>479</v>
      </c>
      <c r="I19" s="146" t="s">
        <v>479</v>
      </c>
      <c r="J19" s="146" t="s">
        <v>479</v>
      </c>
      <c r="K19" s="144">
        <v>8475</v>
      </c>
      <c r="L19" s="145" t="s">
        <v>481</v>
      </c>
      <c r="M19" s="144">
        <v>15254</v>
      </c>
      <c r="N19" s="144">
        <v>22500</v>
      </c>
    </row>
    <row r="20" spans="3:14" ht="13.5" thickBot="1">
      <c r="C20" s="134"/>
      <c r="D20" s="210" t="s">
        <v>211</v>
      </c>
      <c r="E20" s="211"/>
      <c r="F20" s="212" t="s">
        <v>478</v>
      </c>
      <c r="G20" s="213"/>
      <c r="H20" s="212" t="s">
        <v>668</v>
      </c>
      <c r="I20" s="214"/>
      <c r="J20" s="213"/>
      <c r="K20" s="223" t="s">
        <v>461</v>
      </c>
      <c r="L20" s="224"/>
      <c r="M20" s="223" t="s">
        <v>462</v>
      </c>
      <c r="N20" s="224"/>
    </row>
    <row r="21" spans="3:14" ht="13.5" thickBot="1">
      <c r="C21" s="139" t="s">
        <v>510</v>
      </c>
      <c r="D21" s="140">
        <v>1776</v>
      </c>
      <c r="E21" s="141">
        <v>4440</v>
      </c>
      <c r="F21" s="142">
        <v>120</v>
      </c>
      <c r="G21" s="142">
        <v>300</v>
      </c>
      <c r="H21" s="142" t="s">
        <v>451</v>
      </c>
      <c r="I21" s="142" t="s">
        <v>480</v>
      </c>
      <c r="J21" s="142" t="s">
        <v>244</v>
      </c>
      <c r="K21" s="142">
        <v>433</v>
      </c>
      <c r="L21" s="141">
        <v>13000</v>
      </c>
      <c r="M21" s="142">
        <v>200</v>
      </c>
      <c r="N21" s="141">
        <v>6000</v>
      </c>
    </row>
    <row r="22" spans="3:14" ht="13.5" thickBot="1">
      <c r="C22" s="139"/>
      <c r="D22" s="215" t="s">
        <v>144</v>
      </c>
      <c r="E22" s="216"/>
      <c r="F22" s="208" t="s">
        <v>144</v>
      </c>
      <c r="G22" s="209"/>
      <c r="H22" s="208" t="s">
        <v>670</v>
      </c>
      <c r="I22" s="217"/>
      <c r="J22" s="209"/>
      <c r="K22" s="208" t="s">
        <v>151</v>
      </c>
      <c r="L22" s="209"/>
      <c r="M22" s="208" t="s">
        <v>151</v>
      </c>
      <c r="N22" s="209"/>
    </row>
    <row r="23" spans="3:14" ht="13.5" thickBot="1">
      <c r="C23" s="134" t="s">
        <v>512</v>
      </c>
      <c r="D23" s="143">
        <v>9035</v>
      </c>
      <c r="E23" s="144">
        <v>361400</v>
      </c>
      <c r="F23" s="145">
        <v>500</v>
      </c>
      <c r="G23" s="144">
        <v>10000</v>
      </c>
      <c r="H23" s="145" t="s">
        <v>479</v>
      </c>
      <c r="I23" s="145" t="s">
        <v>479</v>
      </c>
      <c r="J23" s="145" t="s">
        <v>479</v>
      </c>
      <c r="K23" s="145">
        <v>325</v>
      </c>
      <c r="L23" s="144">
        <v>13000</v>
      </c>
      <c r="M23" s="145">
        <v>150</v>
      </c>
      <c r="N23" s="144">
        <v>6000</v>
      </c>
    </row>
    <row r="24" spans="3:14" ht="13.5" thickBot="1">
      <c r="C24" s="134"/>
      <c r="D24" s="210" t="s">
        <v>151</v>
      </c>
      <c r="E24" s="211"/>
      <c r="F24" s="212" t="s">
        <v>482</v>
      </c>
      <c r="G24" s="213"/>
      <c r="H24" s="212" t="s">
        <v>671</v>
      </c>
      <c r="I24" s="214"/>
      <c r="J24" s="213"/>
      <c r="K24" s="212" t="s">
        <v>151</v>
      </c>
      <c r="L24" s="213"/>
      <c r="M24" s="212" t="s">
        <v>151</v>
      </c>
      <c r="N24" s="213"/>
    </row>
    <row r="25" spans="3:14" ht="13.5" thickBot="1">
      <c r="C25" s="139" t="s">
        <v>514</v>
      </c>
      <c r="D25" s="140">
        <v>12047</v>
      </c>
      <c r="E25" s="141">
        <v>361400</v>
      </c>
      <c r="F25" s="142">
        <v>500</v>
      </c>
      <c r="G25" s="141">
        <v>10000</v>
      </c>
      <c r="H25" s="142" t="s">
        <v>479</v>
      </c>
      <c r="I25" s="142" t="s">
        <v>479</v>
      </c>
      <c r="J25" s="142" t="s">
        <v>479</v>
      </c>
      <c r="K25" s="142">
        <v>433</v>
      </c>
      <c r="L25" s="141">
        <v>13000</v>
      </c>
      <c r="M25" s="142">
        <v>200</v>
      </c>
      <c r="N25" s="141">
        <v>6000</v>
      </c>
    </row>
    <row r="26" spans="3:14" ht="13.5" thickBot="1">
      <c r="C26" s="139"/>
      <c r="D26" s="215" t="s">
        <v>151</v>
      </c>
      <c r="E26" s="216"/>
      <c r="F26" s="208" t="s">
        <v>482</v>
      </c>
      <c r="G26" s="209"/>
      <c r="H26" s="208" t="s">
        <v>672</v>
      </c>
      <c r="I26" s="217"/>
      <c r="J26" s="209"/>
      <c r="K26" s="208" t="s">
        <v>151</v>
      </c>
      <c r="L26" s="209"/>
      <c r="M26" s="208" t="s">
        <v>151</v>
      </c>
      <c r="N26" s="209"/>
    </row>
    <row r="27" spans="3:14" ht="13.5" thickBot="1">
      <c r="C27" s="134" t="s">
        <v>516</v>
      </c>
      <c r="D27" s="143">
        <v>9035</v>
      </c>
      <c r="E27" s="144">
        <v>361400</v>
      </c>
      <c r="F27" s="145">
        <v>500</v>
      </c>
      <c r="G27" s="144">
        <v>20000</v>
      </c>
      <c r="H27" s="145" t="s">
        <v>451</v>
      </c>
      <c r="I27" s="145" t="s">
        <v>244</v>
      </c>
      <c r="J27" s="145" t="s">
        <v>451</v>
      </c>
      <c r="K27" s="145">
        <v>325</v>
      </c>
      <c r="L27" s="144">
        <v>13000</v>
      </c>
      <c r="M27" s="145">
        <v>150</v>
      </c>
      <c r="N27" s="144">
        <v>6000</v>
      </c>
    </row>
    <row r="28" spans="3:14" ht="13.5" thickBot="1">
      <c r="C28" s="134"/>
      <c r="D28" s="210" t="s">
        <v>151</v>
      </c>
      <c r="E28" s="211"/>
      <c r="F28" s="212" t="s">
        <v>151</v>
      </c>
      <c r="G28" s="213"/>
      <c r="H28" s="212" t="s">
        <v>299</v>
      </c>
      <c r="I28" s="214"/>
      <c r="J28" s="213"/>
      <c r="K28" s="212" t="s">
        <v>151</v>
      </c>
      <c r="L28" s="213"/>
      <c r="M28" s="212" t="s">
        <v>151</v>
      </c>
      <c r="N28" s="213"/>
    </row>
    <row r="29" spans="3:14" ht="13.5" thickBot="1">
      <c r="C29" s="139" t="s">
        <v>518</v>
      </c>
      <c r="D29" s="140">
        <v>16667</v>
      </c>
      <c r="E29" s="141">
        <v>25000</v>
      </c>
      <c r="F29" s="141">
        <v>4167</v>
      </c>
      <c r="G29" s="141">
        <v>6250</v>
      </c>
      <c r="H29" s="142" t="s">
        <v>451</v>
      </c>
      <c r="I29" s="142" t="s">
        <v>244</v>
      </c>
      <c r="J29" s="142" t="s">
        <v>451</v>
      </c>
      <c r="K29" s="141">
        <v>8333</v>
      </c>
      <c r="L29" s="142" t="s">
        <v>481</v>
      </c>
      <c r="M29" s="141">
        <v>15000</v>
      </c>
      <c r="N29" s="141">
        <v>22500</v>
      </c>
    </row>
    <row r="30" spans="3:14" ht="13.5" thickBot="1">
      <c r="C30" s="139"/>
      <c r="D30" s="221" t="s">
        <v>463</v>
      </c>
      <c r="E30" s="222"/>
      <c r="F30" s="208" t="s">
        <v>478</v>
      </c>
      <c r="G30" s="209"/>
      <c r="H30" s="208" t="s">
        <v>299</v>
      </c>
      <c r="I30" s="217"/>
      <c r="J30" s="209"/>
      <c r="K30" s="208" t="s">
        <v>673</v>
      </c>
      <c r="L30" s="209"/>
      <c r="M30" s="208" t="s">
        <v>478</v>
      </c>
      <c r="N30" s="209"/>
    </row>
    <row r="31" spans="3:14" ht="13.5" thickBot="1">
      <c r="C31" s="134" t="s">
        <v>520</v>
      </c>
      <c r="D31" s="143">
        <v>12047</v>
      </c>
      <c r="E31" s="144">
        <v>361400</v>
      </c>
      <c r="F31" s="145">
        <v>500</v>
      </c>
      <c r="G31" s="144">
        <v>10000</v>
      </c>
      <c r="H31" s="145" t="s">
        <v>479</v>
      </c>
      <c r="I31" s="145" t="s">
        <v>479</v>
      </c>
      <c r="J31" s="145" t="s">
        <v>479</v>
      </c>
      <c r="K31" s="145">
        <v>433</v>
      </c>
      <c r="L31" s="144">
        <v>13000</v>
      </c>
      <c r="M31" s="145">
        <v>200</v>
      </c>
      <c r="N31" s="144">
        <v>6000</v>
      </c>
    </row>
    <row r="32" spans="3:14" ht="13.5" thickBot="1">
      <c r="C32" s="134"/>
      <c r="D32" s="210" t="s">
        <v>151</v>
      </c>
      <c r="E32" s="211"/>
      <c r="F32" s="212" t="s">
        <v>209</v>
      </c>
      <c r="G32" s="213"/>
      <c r="H32" s="212" t="s">
        <v>672</v>
      </c>
      <c r="I32" s="214"/>
      <c r="J32" s="213"/>
      <c r="K32" s="212" t="s">
        <v>151</v>
      </c>
      <c r="L32" s="213"/>
      <c r="M32" s="212" t="s">
        <v>151</v>
      </c>
      <c r="N32" s="213"/>
    </row>
    <row r="33" spans="3:14" ht="13.5" thickBot="1">
      <c r="C33" s="139" t="s">
        <v>522</v>
      </c>
      <c r="D33" s="140">
        <v>17094</v>
      </c>
      <c r="E33" s="141">
        <v>28571</v>
      </c>
      <c r="F33" s="141">
        <v>4274</v>
      </c>
      <c r="G33" s="141">
        <v>7143</v>
      </c>
      <c r="H33" s="142" t="s">
        <v>451</v>
      </c>
      <c r="I33" s="142" t="s">
        <v>244</v>
      </c>
      <c r="J33" s="142" t="s">
        <v>451</v>
      </c>
      <c r="K33" s="141">
        <v>69260</v>
      </c>
      <c r="L33" s="141">
        <v>692600</v>
      </c>
      <c r="M33" s="141">
        <v>15385</v>
      </c>
      <c r="N33" s="203">
        <v>25714</v>
      </c>
    </row>
    <row r="34" spans="3:14" ht="13.5" thickBot="1">
      <c r="C34" s="139"/>
      <c r="D34" s="215" t="s">
        <v>34</v>
      </c>
      <c r="E34" s="216"/>
      <c r="F34" s="208" t="s">
        <v>478</v>
      </c>
      <c r="G34" s="209"/>
      <c r="H34" s="208" t="s">
        <v>299</v>
      </c>
      <c r="I34" s="217"/>
      <c r="J34" s="209"/>
      <c r="K34" s="208" t="s">
        <v>666</v>
      </c>
      <c r="L34" s="209"/>
      <c r="M34" s="208" t="s">
        <v>478</v>
      </c>
      <c r="N34" s="209"/>
    </row>
    <row r="35" spans="3:14" ht="13.5" thickBot="1">
      <c r="C35" s="134" t="s">
        <v>525</v>
      </c>
      <c r="D35" s="143">
        <v>18070</v>
      </c>
      <c r="E35" s="144">
        <v>361400</v>
      </c>
      <c r="F35" s="145">
        <v>500</v>
      </c>
      <c r="G35" s="144">
        <v>10000</v>
      </c>
      <c r="H35" s="145" t="s">
        <v>479</v>
      </c>
      <c r="I35" s="145" t="s">
        <v>479</v>
      </c>
      <c r="J35" s="145" t="s">
        <v>479</v>
      </c>
      <c r="K35" s="145">
        <v>650</v>
      </c>
      <c r="L35" s="144">
        <v>13000</v>
      </c>
      <c r="M35" s="145">
        <v>300</v>
      </c>
      <c r="N35" s="144">
        <v>6000</v>
      </c>
    </row>
    <row r="36" spans="3:14" ht="13.5" thickBot="1">
      <c r="C36" s="134"/>
      <c r="D36" s="210" t="s">
        <v>151</v>
      </c>
      <c r="E36" s="211"/>
      <c r="F36" s="212" t="s">
        <v>482</v>
      </c>
      <c r="G36" s="213"/>
      <c r="H36" s="212" t="s">
        <v>672</v>
      </c>
      <c r="I36" s="214"/>
      <c r="J36" s="213"/>
      <c r="K36" s="212" t="s">
        <v>151</v>
      </c>
      <c r="L36" s="213"/>
      <c r="M36" s="212" t="s">
        <v>151</v>
      </c>
      <c r="N36" s="213"/>
    </row>
    <row r="37" spans="3:14" ht="13.5" thickBot="1">
      <c r="C37" s="139" t="s">
        <v>128</v>
      </c>
      <c r="D37" s="140">
        <v>2960</v>
      </c>
      <c r="E37" s="141">
        <v>88800</v>
      </c>
      <c r="F37" s="142">
        <v>200</v>
      </c>
      <c r="G37" s="141">
        <v>6000</v>
      </c>
      <c r="H37" s="142" t="s">
        <v>451</v>
      </c>
      <c r="I37" s="142" t="s">
        <v>484</v>
      </c>
      <c r="J37" s="142" t="s">
        <v>451</v>
      </c>
      <c r="K37" s="142">
        <v>533</v>
      </c>
      <c r="L37" s="142" t="s">
        <v>485</v>
      </c>
      <c r="M37" s="141">
        <v>11392</v>
      </c>
      <c r="N37" s="141">
        <v>18750</v>
      </c>
    </row>
    <row r="38" spans="3:14" ht="13.5" thickBot="1">
      <c r="C38" s="139"/>
      <c r="D38" s="215" t="s">
        <v>144</v>
      </c>
      <c r="E38" s="216"/>
      <c r="F38" s="208" t="s">
        <v>144</v>
      </c>
      <c r="G38" s="209"/>
      <c r="H38" s="208" t="s">
        <v>674</v>
      </c>
      <c r="I38" s="217"/>
      <c r="J38" s="209"/>
      <c r="K38" s="208" t="s">
        <v>669</v>
      </c>
      <c r="L38" s="209"/>
      <c r="M38" s="208" t="s">
        <v>478</v>
      </c>
      <c r="N38" s="209"/>
    </row>
    <row r="39" spans="3:14" ht="13.5" thickBot="1">
      <c r="C39" s="134" t="s">
        <v>115</v>
      </c>
      <c r="D39" s="143">
        <v>11100</v>
      </c>
      <c r="E39" s="144">
        <v>444000</v>
      </c>
      <c r="F39" s="145">
        <v>750</v>
      </c>
      <c r="G39" s="144">
        <v>30000</v>
      </c>
      <c r="H39" s="145" t="s">
        <v>479</v>
      </c>
      <c r="I39" s="145" t="s">
        <v>479</v>
      </c>
      <c r="J39" s="145" t="s">
        <v>479</v>
      </c>
      <c r="K39" s="144">
        <v>173150</v>
      </c>
      <c r="L39" s="145" t="s">
        <v>35</v>
      </c>
      <c r="M39" s="144">
        <v>9018</v>
      </c>
      <c r="N39" s="144">
        <v>9677</v>
      </c>
    </row>
    <row r="40" spans="3:14" ht="13.5" thickBot="1">
      <c r="C40" s="134"/>
      <c r="D40" s="210" t="s">
        <v>36</v>
      </c>
      <c r="E40" s="211"/>
      <c r="F40" s="212" t="s">
        <v>144</v>
      </c>
      <c r="G40" s="213"/>
      <c r="H40" s="212" t="s">
        <v>668</v>
      </c>
      <c r="I40" s="214"/>
      <c r="J40" s="213"/>
      <c r="K40" s="212" t="s">
        <v>666</v>
      </c>
      <c r="L40" s="213"/>
      <c r="M40" s="212" t="s">
        <v>478</v>
      </c>
      <c r="N40" s="213"/>
    </row>
    <row r="41" spans="3:14" ht="13.5" thickBot="1">
      <c r="C41" s="139" t="s">
        <v>528</v>
      </c>
      <c r="D41" s="140">
        <v>18070</v>
      </c>
      <c r="E41" s="141">
        <v>361400</v>
      </c>
      <c r="F41" s="141">
        <v>1000</v>
      </c>
      <c r="G41" s="141">
        <v>20000</v>
      </c>
      <c r="H41" s="142" t="s">
        <v>451</v>
      </c>
      <c r="I41" s="142" t="s">
        <v>244</v>
      </c>
      <c r="J41" s="142" t="s">
        <v>451</v>
      </c>
      <c r="K41" s="142">
        <v>650</v>
      </c>
      <c r="L41" s="141">
        <v>13000</v>
      </c>
      <c r="M41" s="142">
        <v>300</v>
      </c>
      <c r="N41" s="141">
        <v>6000</v>
      </c>
    </row>
    <row r="42" spans="3:14" ht="13.5" thickBot="1">
      <c r="C42" s="139"/>
      <c r="D42" s="215" t="s">
        <v>151</v>
      </c>
      <c r="E42" s="216"/>
      <c r="F42" s="208" t="s">
        <v>151</v>
      </c>
      <c r="G42" s="209"/>
      <c r="H42" s="208" t="s">
        <v>299</v>
      </c>
      <c r="I42" s="217"/>
      <c r="J42" s="209"/>
      <c r="K42" s="208" t="s">
        <v>151</v>
      </c>
      <c r="L42" s="209"/>
      <c r="M42" s="208" t="s">
        <v>151</v>
      </c>
      <c r="N42" s="209"/>
    </row>
    <row r="43" spans="3:14" ht="13.5" thickBot="1">
      <c r="C43" s="134" t="s">
        <v>421</v>
      </c>
      <c r="D43" s="143">
        <v>9035</v>
      </c>
      <c r="E43" s="144">
        <v>361400</v>
      </c>
      <c r="F43" s="145">
        <v>500</v>
      </c>
      <c r="G43" s="144">
        <v>20000</v>
      </c>
      <c r="H43" s="145" t="s">
        <v>451</v>
      </c>
      <c r="I43" s="146" t="s">
        <v>244</v>
      </c>
      <c r="J43" s="146" t="s">
        <v>244</v>
      </c>
      <c r="K43" s="145">
        <v>325</v>
      </c>
      <c r="L43" s="144">
        <v>13000</v>
      </c>
      <c r="M43" s="145">
        <v>150</v>
      </c>
      <c r="N43" s="144">
        <v>6000</v>
      </c>
    </row>
    <row r="44" spans="3:14" ht="13.5" thickBot="1">
      <c r="C44" s="134"/>
      <c r="D44" s="210" t="s">
        <v>151</v>
      </c>
      <c r="E44" s="211"/>
      <c r="F44" s="212" t="s">
        <v>151</v>
      </c>
      <c r="G44" s="213"/>
      <c r="H44" s="212" t="s">
        <v>299</v>
      </c>
      <c r="I44" s="214"/>
      <c r="J44" s="213"/>
      <c r="K44" s="212" t="s">
        <v>151</v>
      </c>
      <c r="L44" s="213"/>
      <c r="M44" s="212" t="s">
        <v>151</v>
      </c>
      <c r="N44" s="213"/>
    </row>
    <row r="45" spans="3:14" ht="13.5" thickBot="1">
      <c r="C45" s="139" t="s">
        <v>531</v>
      </c>
      <c r="D45" s="140">
        <v>4440</v>
      </c>
      <c r="E45" s="141">
        <v>88800</v>
      </c>
      <c r="F45" s="142">
        <v>300</v>
      </c>
      <c r="G45" s="141">
        <v>6000</v>
      </c>
      <c r="H45" s="142" t="s">
        <v>451</v>
      </c>
      <c r="I45" s="142" t="s">
        <v>480</v>
      </c>
      <c r="J45" s="142" t="s">
        <v>244</v>
      </c>
      <c r="K45" s="142">
        <v>650</v>
      </c>
      <c r="L45" s="141">
        <v>13000</v>
      </c>
      <c r="M45" s="142">
        <v>300</v>
      </c>
      <c r="N45" s="141">
        <v>6000</v>
      </c>
    </row>
    <row r="46" spans="3:14" ht="13.5" thickBot="1">
      <c r="C46" s="139"/>
      <c r="D46" s="215" t="s">
        <v>144</v>
      </c>
      <c r="E46" s="216"/>
      <c r="F46" s="208" t="s">
        <v>144</v>
      </c>
      <c r="G46" s="209"/>
      <c r="H46" s="208" t="s">
        <v>670</v>
      </c>
      <c r="I46" s="217"/>
      <c r="J46" s="209"/>
      <c r="K46" s="208" t="s">
        <v>151</v>
      </c>
      <c r="L46" s="209"/>
      <c r="M46" s="208" t="s">
        <v>151</v>
      </c>
      <c r="N46" s="209"/>
    </row>
    <row r="47" spans="3:14" ht="13.5" thickBot="1">
      <c r="C47" s="134" t="s">
        <v>533</v>
      </c>
      <c r="D47" s="143">
        <v>12047</v>
      </c>
      <c r="E47" s="144">
        <v>361400</v>
      </c>
      <c r="F47" s="145">
        <v>667</v>
      </c>
      <c r="G47" s="144">
        <v>20000</v>
      </c>
      <c r="H47" s="145" t="s">
        <v>451</v>
      </c>
      <c r="I47" s="145" t="s">
        <v>244</v>
      </c>
      <c r="J47" s="145" t="s">
        <v>451</v>
      </c>
      <c r="K47" s="145">
        <v>433</v>
      </c>
      <c r="L47" s="144">
        <v>13000</v>
      </c>
      <c r="M47" s="145">
        <v>200</v>
      </c>
      <c r="N47" s="144">
        <v>6000</v>
      </c>
    </row>
    <row r="48" spans="3:14" ht="13.5" thickBot="1">
      <c r="C48" s="134"/>
      <c r="D48" s="210" t="s">
        <v>151</v>
      </c>
      <c r="E48" s="211"/>
      <c r="F48" s="212" t="s">
        <v>151</v>
      </c>
      <c r="G48" s="213"/>
      <c r="H48" s="212" t="s">
        <v>299</v>
      </c>
      <c r="I48" s="214"/>
      <c r="J48" s="213"/>
      <c r="K48" s="212" t="s">
        <v>151</v>
      </c>
      <c r="L48" s="213"/>
      <c r="M48" s="212" t="s">
        <v>151</v>
      </c>
      <c r="N48" s="213"/>
    </row>
    <row r="49" spans="3:14" ht="13.5" thickBot="1">
      <c r="C49" s="139" t="s">
        <v>535</v>
      </c>
      <c r="D49" s="140">
        <v>36140</v>
      </c>
      <c r="E49" s="141">
        <v>361400</v>
      </c>
      <c r="F49" s="141">
        <v>2000</v>
      </c>
      <c r="G49" s="141">
        <v>20000</v>
      </c>
      <c r="H49" s="142" t="s">
        <v>451</v>
      </c>
      <c r="I49" s="142" t="s">
        <v>480</v>
      </c>
      <c r="J49" s="142" t="s">
        <v>244</v>
      </c>
      <c r="K49" s="141">
        <v>1300</v>
      </c>
      <c r="L49" s="141">
        <v>13000</v>
      </c>
      <c r="M49" s="142">
        <v>600</v>
      </c>
      <c r="N49" s="141">
        <v>6000</v>
      </c>
    </row>
    <row r="50" spans="3:14" ht="13.5" thickBot="1">
      <c r="C50" s="139"/>
      <c r="D50" s="215" t="s">
        <v>37</v>
      </c>
      <c r="E50" s="216"/>
      <c r="F50" s="208" t="s">
        <v>151</v>
      </c>
      <c r="G50" s="209"/>
      <c r="H50" s="208" t="s">
        <v>670</v>
      </c>
      <c r="I50" s="217"/>
      <c r="J50" s="209"/>
      <c r="K50" s="208" t="s">
        <v>151</v>
      </c>
      <c r="L50" s="209"/>
      <c r="M50" s="208" t="s">
        <v>151</v>
      </c>
      <c r="N50" s="209"/>
    </row>
    <row r="51" spans="3:14" ht="13.5" thickBot="1">
      <c r="C51" s="134" t="s">
        <v>537</v>
      </c>
      <c r="D51" s="143">
        <v>8880</v>
      </c>
      <c r="E51" s="144">
        <v>88800</v>
      </c>
      <c r="F51" s="145">
        <v>600</v>
      </c>
      <c r="G51" s="144">
        <v>6000</v>
      </c>
      <c r="H51" s="145" t="s">
        <v>244</v>
      </c>
      <c r="I51" s="145" t="s">
        <v>480</v>
      </c>
      <c r="J51" s="145" t="s">
        <v>244</v>
      </c>
      <c r="K51" s="144">
        <v>1300</v>
      </c>
      <c r="L51" s="144">
        <v>13000</v>
      </c>
      <c r="M51" s="145">
        <v>600</v>
      </c>
      <c r="N51" s="144">
        <v>6000</v>
      </c>
    </row>
    <row r="52" spans="3:14" ht="13.5" thickBot="1">
      <c r="C52" s="134"/>
      <c r="D52" s="210" t="s">
        <v>144</v>
      </c>
      <c r="E52" s="211"/>
      <c r="F52" s="212" t="s">
        <v>144</v>
      </c>
      <c r="G52" s="213"/>
      <c r="H52" s="212" t="s">
        <v>670</v>
      </c>
      <c r="I52" s="214"/>
      <c r="J52" s="213"/>
      <c r="K52" s="212" t="s">
        <v>151</v>
      </c>
      <c r="L52" s="213"/>
      <c r="M52" s="212" t="s">
        <v>151</v>
      </c>
      <c r="N52" s="213"/>
    </row>
    <row r="53" spans="3:14" ht="13.5" thickBot="1">
      <c r="C53" s="139" t="s">
        <v>539</v>
      </c>
      <c r="D53" s="140">
        <v>14800</v>
      </c>
      <c r="E53" s="141">
        <v>88800</v>
      </c>
      <c r="F53" s="141">
        <v>1000</v>
      </c>
      <c r="G53" s="141">
        <v>6000</v>
      </c>
      <c r="H53" s="142" t="s">
        <v>244</v>
      </c>
      <c r="I53" s="142" t="s">
        <v>480</v>
      </c>
      <c r="J53" s="142" t="s">
        <v>244</v>
      </c>
      <c r="K53" s="141">
        <v>2167</v>
      </c>
      <c r="L53" s="141">
        <v>13000</v>
      </c>
      <c r="M53" s="141">
        <v>1000</v>
      </c>
      <c r="N53" s="141">
        <v>6000</v>
      </c>
    </row>
    <row r="54" spans="3:14" ht="13.5" thickBot="1">
      <c r="C54" s="139"/>
      <c r="D54" s="215" t="s">
        <v>144</v>
      </c>
      <c r="E54" s="216"/>
      <c r="F54" s="208" t="s">
        <v>144</v>
      </c>
      <c r="G54" s="209"/>
      <c r="H54" s="208" t="s">
        <v>670</v>
      </c>
      <c r="I54" s="217"/>
      <c r="J54" s="209"/>
      <c r="K54" s="208" t="s">
        <v>151</v>
      </c>
      <c r="L54" s="209"/>
      <c r="M54" s="208" t="s">
        <v>151</v>
      </c>
      <c r="N54" s="209"/>
    </row>
    <row r="55" spans="3:14" ht="13.5" thickBot="1">
      <c r="C55" s="134" t="s">
        <v>541</v>
      </c>
      <c r="D55" s="143">
        <v>8880</v>
      </c>
      <c r="E55" s="144">
        <v>88800</v>
      </c>
      <c r="F55" s="145">
        <v>500</v>
      </c>
      <c r="G55" s="144">
        <v>10000</v>
      </c>
      <c r="H55" s="145" t="s">
        <v>479</v>
      </c>
      <c r="I55" s="145" t="s">
        <v>479</v>
      </c>
      <c r="J55" s="145" t="s">
        <v>479</v>
      </c>
      <c r="K55" s="145">
        <v>650</v>
      </c>
      <c r="L55" s="144">
        <v>13000</v>
      </c>
      <c r="M55" s="145">
        <v>300</v>
      </c>
      <c r="N55" s="144">
        <v>6000</v>
      </c>
    </row>
    <row r="56" spans="3:14" ht="13.5" thickBot="1">
      <c r="C56" s="134"/>
      <c r="D56" s="210" t="s">
        <v>144</v>
      </c>
      <c r="E56" s="211"/>
      <c r="F56" s="212" t="s">
        <v>209</v>
      </c>
      <c r="G56" s="213"/>
      <c r="H56" s="212" t="s">
        <v>672</v>
      </c>
      <c r="I56" s="214"/>
      <c r="J56" s="213"/>
      <c r="K56" s="212" t="s">
        <v>151</v>
      </c>
      <c r="L56" s="213"/>
      <c r="M56" s="212" t="s">
        <v>151</v>
      </c>
      <c r="N56" s="213"/>
    </row>
    <row r="57" spans="3:14" ht="13.5" thickBot="1">
      <c r="C57" s="139" t="s">
        <v>561</v>
      </c>
      <c r="D57" s="140">
        <v>16949</v>
      </c>
      <c r="E57" s="141">
        <v>25000</v>
      </c>
      <c r="F57" s="141">
        <v>4237</v>
      </c>
      <c r="G57" s="141">
        <v>6250</v>
      </c>
      <c r="H57" s="142" t="s">
        <v>451</v>
      </c>
      <c r="I57" s="142" t="s">
        <v>244</v>
      </c>
      <c r="J57" s="142" t="s">
        <v>451</v>
      </c>
      <c r="K57" s="141">
        <v>8475</v>
      </c>
      <c r="L57" s="142" t="s">
        <v>481</v>
      </c>
      <c r="M57" s="141">
        <v>15254</v>
      </c>
      <c r="N57" s="203">
        <v>22500</v>
      </c>
    </row>
    <row r="58" spans="3:14" ht="13.5" thickBot="1">
      <c r="C58" s="139"/>
      <c r="D58" s="215" t="s">
        <v>34</v>
      </c>
      <c r="E58" s="216"/>
      <c r="F58" s="208" t="s">
        <v>478</v>
      </c>
      <c r="G58" s="209"/>
      <c r="H58" s="208" t="s">
        <v>299</v>
      </c>
      <c r="I58" s="217"/>
      <c r="J58" s="209"/>
      <c r="K58" s="208" t="s">
        <v>669</v>
      </c>
      <c r="L58" s="209"/>
      <c r="M58" s="208" t="s">
        <v>478</v>
      </c>
      <c r="N58" s="209"/>
    </row>
    <row r="59" spans="3:14" ht="13.5" thickBot="1">
      <c r="C59" s="134" t="s">
        <v>563</v>
      </c>
      <c r="D59" s="143">
        <v>685000</v>
      </c>
      <c r="E59" s="145" t="s">
        <v>31</v>
      </c>
      <c r="F59" s="145">
        <v>500</v>
      </c>
      <c r="G59" s="144">
        <v>10000</v>
      </c>
      <c r="H59" s="145" t="s">
        <v>484</v>
      </c>
      <c r="I59" s="145" t="s">
        <v>484</v>
      </c>
      <c r="J59" s="145" t="s">
        <v>484</v>
      </c>
      <c r="K59" s="144">
        <v>1000</v>
      </c>
      <c r="L59" s="144">
        <v>20000</v>
      </c>
      <c r="M59" s="144">
        <v>15000</v>
      </c>
      <c r="N59" s="144">
        <v>300000</v>
      </c>
    </row>
    <row r="60" spans="3:14" ht="13.5" thickBot="1">
      <c r="C60" s="134"/>
      <c r="D60" s="210" t="s">
        <v>209</v>
      </c>
      <c r="E60" s="211"/>
      <c r="F60" s="212" t="s">
        <v>209</v>
      </c>
      <c r="G60" s="213"/>
      <c r="H60" s="212" t="s">
        <v>672</v>
      </c>
      <c r="I60" s="214"/>
      <c r="J60" s="213"/>
      <c r="K60" s="212" t="s">
        <v>482</v>
      </c>
      <c r="L60" s="213"/>
      <c r="M60" s="212" t="s">
        <v>209</v>
      </c>
      <c r="N60" s="213"/>
    </row>
    <row r="61" spans="3:14" ht="13.5" thickBot="1">
      <c r="C61" s="139" t="s">
        <v>565</v>
      </c>
      <c r="D61" s="140">
        <v>685000</v>
      </c>
      <c r="E61" s="142" t="s">
        <v>31</v>
      </c>
      <c r="F61" s="142">
        <v>500</v>
      </c>
      <c r="G61" s="141">
        <v>10000</v>
      </c>
      <c r="H61" s="142" t="s">
        <v>484</v>
      </c>
      <c r="I61" s="142" t="s">
        <v>484</v>
      </c>
      <c r="J61" s="142" t="s">
        <v>484</v>
      </c>
      <c r="K61" s="141">
        <v>1000</v>
      </c>
      <c r="L61" s="141">
        <v>20000</v>
      </c>
      <c r="M61" s="141">
        <v>15000</v>
      </c>
      <c r="N61" s="141">
        <v>300000</v>
      </c>
    </row>
    <row r="62" spans="3:14" ht="13.5" thickBot="1">
      <c r="C62" s="139"/>
      <c r="D62" s="215" t="s">
        <v>209</v>
      </c>
      <c r="E62" s="216"/>
      <c r="F62" s="208" t="s">
        <v>209</v>
      </c>
      <c r="G62" s="209"/>
      <c r="H62" s="208" t="s">
        <v>672</v>
      </c>
      <c r="I62" s="217"/>
      <c r="J62" s="209"/>
      <c r="K62" s="208" t="s">
        <v>209</v>
      </c>
      <c r="L62" s="209"/>
      <c r="M62" s="208" t="s">
        <v>209</v>
      </c>
      <c r="N62" s="209"/>
    </row>
    <row r="63" spans="3:14" ht="13.5" thickBot="1">
      <c r="C63" s="134" t="s">
        <v>422</v>
      </c>
      <c r="D63" s="143">
        <v>10630</v>
      </c>
      <c r="E63" s="144">
        <v>106300</v>
      </c>
      <c r="F63" s="144">
        <v>4310</v>
      </c>
      <c r="G63" s="144">
        <v>8333</v>
      </c>
      <c r="H63" s="145" t="s">
        <v>451</v>
      </c>
      <c r="I63" s="145" t="s">
        <v>244</v>
      </c>
      <c r="J63" s="145" t="s">
        <v>451</v>
      </c>
      <c r="K63" s="144">
        <v>34630</v>
      </c>
      <c r="L63" s="144">
        <v>346300</v>
      </c>
      <c r="M63" s="144">
        <v>15517</v>
      </c>
      <c r="N63" s="204">
        <v>30000</v>
      </c>
    </row>
    <row r="64" spans="3:14" ht="13.5" thickBot="1">
      <c r="C64" s="134"/>
      <c r="D64" s="210" t="s">
        <v>34</v>
      </c>
      <c r="E64" s="211"/>
      <c r="F64" s="212" t="s">
        <v>478</v>
      </c>
      <c r="G64" s="213"/>
      <c r="H64" s="212" t="s">
        <v>299</v>
      </c>
      <c r="I64" s="214"/>
      <c r="J64" s="213"/>
      <c r="K64" s="212" t="s">
        <v>666</v>
      </c>
      <c r="L64" s="213"/>
      <c r="M64" s="212" t="s">
        <v>478</v>
      </c>
      <c r="N64" s="213"/>
    </row>
    <row r="65" spans="3:14" ht="13.5" thickBot="1">
      <c r="C65" s="139" t="s">
        <v>568</v>
      </c>
      <c r="D65" s="140">
        <v>7087</v>
      </c>
      <c r="E65" s="141">
        <v>33433</v>
      </c>
      <c r="F65" s="141">
        <v>4464</v>
      </c>
      <c r="G65" s="141">
        <v>10000</v>
      </c>
      <c r="H65" s="142" t="s">
        <v>451</v>
      </c>
      <c r="I65" s="142" t="s">
        <v>244</v>
      </c>
      <c r="J65" s="142" t="s">
        <v>451</v>
      </c>
      <c r="K65" s="141">
        <v>23087</v>
      </c>
      <c r="L65" s="203">
        <v>115433</v>
      </c>
      <c r="M65" s="141">
        <v>16071</v>
      </c>
      <c r="N65" s="203">
        <v>36000</v>
      </c>
    </row>
    <row r="66" spans="3:14" ht="13.5" thickBot="1">
      <c r="C66" s="139"/>
      <c r="D66" s="215" t="s">
        <v>34</v>
      </c>
      <c r="E66" s="216"/>
      <c r="F66" s="208" t="s">
        <v>478</v>
      </c>
      <c r="G66" s="209"/>
      <c r="H66" s="208" t="s">
        <v>299</v>
      </c>
      <c r="I66" s="217"/>
      <c r="J66" s="209"/>
      <c r="K66" s="208" t="s">
        <v>666</v>
      </c>
      <c r="L66" s="209"/>
      <c r="M66" s="208" t="s">
        <v>478</v>
      </c>
      <c r="N66" s="209"/>
    </row>
    <row r="67" spans="3:14" ht="13.5" thickBot="1">
      <c r="C67" s="134" t="s">
        <v>432</v>
      </c>
      <c r="D67" s="143">
        <v>16949</v>
      </c>
      <c r="E67" s="144">
        <v>25000</v>
      </c>
      <c r="F67" s="144">
        <v>4237</v>
      </c>
      <c r="G67" s="144">
        <v>6250</v>
      </c>
      <c r="H67" s="145" t="s">
        <v>451</v>
      </c>
      <c r="I67" s="145" t="s">
        <v>244</v>
      </c>
      <c r="J67" s="145" t="s">
        <v>451</v>
      </c>
      <c r="K67" s="144">
        <v>8475</v>
      </c>
      <c r="L67" s="145" t="s">
        <v>481</v>
      </c>
      <c r="M67" s="144">
        <v>15254</v>
      </c>
      <c r="N67" s="204">
        <v>22500</v>
      </c>
    </row>
    <row r="68" spans="3:14" ht="13.5" thickBot="1">
      <c r="C68" s="134"/>
      <c r="D68" s="210" t="s">
        <v>34</v>
      </c>
      <c r="E68" s="211"/>
      <c r="F68" s="212" t="s">
        <v>478</v>
      </c>
      <c r="G68" s="213"/>
      <c r="H68" s="212" t="s">
        <v>299</v>
      </c>
      <c r="I68" s="214"/>
      <c r="J68" s="213"/>
      <c r="K68" s="212" t="s">
        <v>669</v>
      </c>
      <c r="L68" s="213"/>
      <c r="M68" s="212" t="s">
        <v>478</v>
      </c>
      <c r="N68" s="213"/>
    </row>
    <row r="69" spans="3:14" ht="13.5" thickBot="1">
      <c r="C69" s="139" t="s">
        <v>435</v>
      </c>
      <c r="D69" s="140">
        <v>16949</v>
      </c>
      <c r="E69" s="141">
        <v>25000</v>
      </c>
      <c r="F69" s="141">
        <v>4237</v>
      </c>
      <c r="G69" s="142">
        <v>6.25</v>
      </c>
      <c r="H69" s="142" t="s">
        <v>451</v>
      </c>
      <c r="I69" s="142" t="s">
        <v>244</v>
      </c>
      <c r="J69" s="142" t="s">
        <v>451</v>
      </c>
      <c r="K69" s="141">
        <v>8475</v>
      </c>
      <c r="L69" s="142" t="s">
        <v>481</v>
      </c>
      <c r="M69" s="141">
        <v>15254</v>
      </c>
      <c r="N69" s="203">
        <v>22500</v>
      </c>
    </row>
    <row r="70" spans="3:14" ht="13.5" thickBot="1">
      <c r="C70" s="139"/>
      <c r="D70" s="215" t="s">
        <v>34</v>
      </c>
      <c r="E70" s="216"/>
      <c r="F70" s="208" t="s">
        <v>478</v>
      </c>
      <c r="G70" s="209"/>
      <c r="H70" s="208" t="s">
        <v>299</v>
      </c>
      <c r="I70" s="217"/>
      <c r="J70" s="209"/>
      <c r="K70" s="208" t="s">
        <v>669</v>
      </c>
      <c r="L70" s="209"/>
      <c r="M70" s="208" t="s">
        <v>478</v>
      </c>
      <c r="N70" s="209"/>
    </row>
    <row r="71" spans="3:14" ht="13.5" thickBot="1">
      <c r="C71" s="134" t="s">
        <v>570</v>
      </c>
      <c r="D71" s="143">
        <v>16949</v>
      </c>
      <c r="E71" s="144">
        <v>25000</v>
      </c>
      <c r="F71" s="144">
        <v>4237</v>
      </c>
      <c r="G71" s="144">
        <v>6250</v>
      </c>
      <c r="H71" s="145" t="s">
        <v>451</v>
      </c>
      <c r="I71" s="145" t="s">
        <v>244</v>
      </c>
      <c r="J71" s="145" t="s">
        <v>451</v>
      </c>
      <c r="K71" s="144">
        <v>8475</v>
      </c>
      <c r="L71" s="145" t="s">
        <v>481</v>
      </c>
      <c r="M71" s="144">
        <v>15254</v>
      </c>
      <c r="N71" s="204">
        <v>22500</v>
      </c>
    </row>
    <row r="72" spans="3:14" ht="13.5" thickBot="1">
      <c r="C72" s="134"/>
      <c r="D72" s="210" t="s">
        <v>34</v>
      </c>
      <c r="E72" s="211"/>
      <c r="F72" s="212" t="s">
        <v>478</v>
      </c>
      <c r="G72" s="213"/>
      <c r="H72" s="212" t="s">
        <v>299</v>
      </c>
      <c r="I72" s="214"/>
      <c r="J72" s="213"/>
      <c r="K72" s="212" t="s">
        <v>669</v>
      </c>
      <c r="L72" s="213"/>
      <c r="M72" s="212" t="s">
        <v>478</v>
      </c>
      <c r="N72" s="213"/>
    </row>
    <row r="73" spans="3:14" ht="13.5" thickBot="1">
      <c r="C73" s="139" t="s">
        <v>118</v>
      </c>
      <c r="D73" s="140">
        <v>88800</v>
      </c>
      <c r="E73" s="141">
        <v>444000</v>
      </c>
      <c r="F73" s="141">
        <v>2551</v>
      </c>
      <c r="G73" s="141">
        <v>2809</v>
      </c>
      <c r="H73" s="142" t="s">
        <v>451</v>
      </c>
      <c r="I73" s="142" t="s">
        <v>480</v>
      </c>
      <c r="J73" s="142" t="s">
        <v>451</v>
      </c>
      <c r="K73" s="141">
        <v>5102</v>
      </c>
      <c r="L73" s="142" t="s">
        <v>486</v>
      </c>
      <c r="M73" s="141">
        <v>9184</v>
      </c>
      <c r="N73" s="203">
        <v>10112</v>
      </c>
    </row>
    <row r="74" spans="3:14" ht="13.5" thickBot="1">
      <c r="C74" s="139"/>
      <c r="D74" s="215" t="s">
        <v>144</v>
      </c>
      <c r="E74" s="216"/>
      <c r="F74" s="208" t="s">
        <v>478</v>
      </c>
      <c r="G74" s="209"/>
      <c r="H74" s="208" t="s">
        <v>670</v>
      </c>
      <c r="I74" s="217"/>
      <c r="J74" s="209"/>
      <c r="K74" s="208" t="s">
        <v>669</v>
      </c>
      <c r="L74" s="209"/>
      <c r="M74" s="208" t="s">
        <v>478</v>
      </c>
      <c r="N74" s="209"/>
    </row>
    <row r="75" spans="3:14" ht="13.5" thickBot="1">
      <c r="C75" s="134" t="s">
        <v>572</v>
      </c>
      <c r="D75" s="143">
        <v>20408</v>
      </c>
      <c r="E75" s="144">
        <v>40000</v>
      </c>
      <c r="F75" s="144">
        <v>5102</v>
      </c>
      <c r="G75" s="144">
        <v>10000</v>
      </c>
      <c r="H75" s="145" t="s">
        <v>451</v>
      </c>
      <c r="I75" s="145" t="s">
        <v>244</v>
      </c>
      <c r="J75" s="145" t="s">
        <v>451</v>
      </c>
      <c r="K75" s="144">
        <v>10204</v>
      </c>
      <c r="L75" s="145" t="s">
        <v>487</v>
      </c>
      <c r="M75" s="144">
        <v>18367</v>
      </c>
      <c r="N75" s="204">
        <v>36000</v>
      </c>
    </row>
    <row r="76" spans="3:14" ht="13.5" thickBot="1">
      <c r="C76" s="134"/>
      <c r="D76" s="210" t="s">
        <v>34</v>
      </c>
      <c r="E76" s="211"/>
      <c r="F76" s="212" t="s">
        <v>478</v>
      </c>
      <c r="G76" s="213"/>
      <c r="H76" s="212" t="s">
        <v>299</v>
      </c>
      <c r="I76" s="214"/>
      <c r="J76" s="213"/>
      <c r="K76" s="212" t="s">
        <v>669</v>
      </c>
      <c r="L76" s="213"/>
      <c r="M76" s="212" t="s">
        <v>478</v>
      </c>
      <c r="N76" s="213"/>
    </row>
    <row r="77" spans="3:14" ht="13.5" thickBot="1">
      <c r="C77" s="139" t="s">
        <v>574</v>
      </c>
      <c r="D77" s="140">
        <v>20408</v>
      </c>
      <c r="E77" s="141">
        <v>40000</v>
      </c>
      <c r="F77" s="141">
        <v>5102</v>
      </c>
      <c r="G77" s="141">
        <v>10000</v>
      </c>
      <c r="H77" s="142" t="s">
        <v>451</v>
      </c>
      <c r="I77" s="142" t="s">
        <v>244</v>
      </c>
      <c r="J77" s="142" t="s">
        <v>451</v>
      </c>
      <c r="K77" s="141">
        <v>10204</v>
      </c>
      <c r="L77" s="142" t="s">
        <v>487</v>
      </c>
      <c r="M77" s="141">
        <v>18367</v>
      </c>
      <c r="N77" s="203">
        <v>36000</v>
      </c>
    </row>
    <row r="78" spans="3:14" ht="13.5" thickBot="1">
      <c r="C78" s="139"/>
      <c r="D78" s="215" t="s">
        <v>34</v>
      </c>
      <c r="E78" s="216"/>
      <c r="F78" s="208" t="s">
        <v>478</v>
      </c>
      <c r="G78" s="209"/>
      <c r="H78" s="208" t="s">
        <v>299</v>
      </c>
      <c r="I78" s="217"/>
      <c r="J78" s="209"/>
      <c r="K78" s="208" t="s">
        <v>669</v>
      </c>
      <c r="L78" s="209"/>
      <c r="M78" s="208" t="s">
        <v>478</v>
      </c>
      <c r="N78" s="209"/>
    </row>
    <row r="79" spans="3:14" ht="13.5" thickBot="1">
      <c r="C79" s="134" t="s">
        <v>131</v>
      </c>
      <c r="D79" s="146" t="s">
        <v>31</v>
      </c>
      <c r="E79" s="145" t="s">
        <v>31</v>
      </c>
      <c r="F79" s="144">
        <v>1000</v>
      </c>
      <c r="G79" s="144">
        <v>20000</v>
      </c>
      <c r="H79" s="145" t="s">
        <v>484</v>
      </c>
      <c r="I79" s="145" t="s">
        <v>484</v>
      </c>
      <c r="J79" s="145" t="s">
        <v>484</v>
      </c>
      <c r="K79" s="144">
        <v>2000</v>
      </c>
      <c r="L79" s="144">
        <v>40000</v>
      </c>
      <c r="M79" s="144">
        <v>9474</v>
      </c>
      <c r="N79" s="144">
        <v>11250</v>
      </c>
    </row>
    <row r="80" spans="3:14" ht="13.5" thickBot="1">
      <c r="C80" s="134"/>
      <c r="D80" s="210" t="s">
        <v>209</v>
      </c>
      <c r="E80" s="211"/>
      <c r="F80" s="212" t="s">
        <v>209</v>
      </c>
      <c r="G80" s="213"/>
      <c r="H80" s="212" t="s">
        <v>672</v>
      </c>
      <c r="I80" s="214"/>
      <c r="J80" s="213"/>
      <c r="K80" s="212" t="s">
        <v>209</v>
      </c>
      <c r="L80" s="213"/>
      <c r="M80" s="212" t="s">
        <v>478</v>
      </c>
      <c r="N80" s="213"/>
    </row>
    <row r="81" spans="3:14" ht="13.5" thickBot="1">
      <c r="C81" s="139" t="s">
        <v>439</v>
      </c>
      <c r="D81" s="147">
        <v>987</v>
      </c>
      <c r="E81" s="141">
        <v>1269</v>
      </c>
      <c r="F81" s="142">
        <v>67</v>
      </c>
      <c r="G81" s="142">
        <v>86</v>
      </c>
      <c r="H81" s="142" t="s">
        <v>451</v>
      </c>
      <c r="I81" s="142" t="s">
        <v>480</v>
      </c>
      <c r="J81" s="142" t="s">
        <v>451</v>
      </c>
      <c r="K81" s="142">
        <v>650</v>
      </c>
      <c r="L81" s="141">
        <v>6500</v>
      </c>
      <c r="M81" s="142">
        <v>300</v>
      </c>
      <c r="N81" s="141">
        <v>3000</v>
      </c>
    </row>
    <row r="82" spans="3:14" ht="13.5" thickBot="1">
      <c r="C82" s="139"/>
      <c r="D82" s="215" t="s">
        <v>144</v>
      </c>
      <c r="E82" s="216"/>
      <c r="F82" s="208" t="s">
        <v>144</v>
      </c>
      <c r="G82" s="209"/>
      <c r="H82" s="208" t="s">
        <v>670</v>
      </c>
      <c r="I82" s="217"/>
      <c r="J82" s="209"/>
      <c r="K82" s="208" t="s">
        <v>151</v>
      </c>
      <c r="L82" s="209"/>
      <c r="M82" s="208" t="s">
        <v>151</v>
      </c>
      <c r="N82" s="209"/>
    </row>
    <row r="83" spans="3:14" ht="13.5" thickBot="1">
      <c r="C83" s="134" t="s">
        <v>442</v>
      </c>
      <c r="D83" s="143">
        <v>12500</v>
      </c>
      <c r="E83" s="144">
        <v>16667</v>
      </c>
      <c r="F83" s="144">
        <v>3125</v>
      </c>
      <c r="G83" s="144">
        <v>4167</v>
      </c>
      <c r="H83" s="145" t="s">
        <v>451</v>
      </c>
      <c r="I83" s="145" t="s">
        <v>244</v>
      </c>
      <c r="J83" s="145" t="s">
        <v>451</v>
      </c>
      <c r="K83" s="144">
        <v>6250</v>
      </c>
      <c r="L83" s="145" t="s">
        <v>488</v>
      </c>
      <c r="M83" s="144">
        <v>11250</v>
      </c>
      <c r="N83" s="204">
        <v>15000</v>
      </c>
    </row>
    <row r="84" spans="3:14" ht="13.5" thickBot="1">
      <c r="C84" s="134"/>
      <c r="D84" s="210" t="s">
        <v>34</v>
      </c>
      <c r="E84" s="211"/>
      <c r="F84" s="212" t="s">
        <v>478</v>
      </c>
      <c r="G84" s="213"/>
      <c r="H84" s="212" t="s">
        <v>299</v>
      </c>
      <c r="I84" s="214"/>
      <c r="J84" s="213"/>
      <c r="K84" s="212" t="s">
        <v>669</v>
      </c>
      <c r="L84" s="213"/>
      <c r="M84" s="212" t="s">
        <v>478</v>
      </c>
      <c r="N84" s="213"/>
    </row>
    <row r="85" spans="3:14" ht="13.5" thickBot="1">
      <c r="C85" s="139" t="s">
        <v>576</v>
      </c>
      <c r="D85" s="140">
        <v>9035</v>
      </c>
      <c r="E85" s="141">
        <v>361400</v>
      </c>
      <c r="F85" s="142">
        <v>500</v>
      </c>
      <c r="G85" s="141">
        <v>20000</v>
      </c>
      <c r="H85" s="142" t="s">
        <v>451</v>
      </c>
      <c r="I85" s="142" t="s">
        <v>244</v>
      </c>
      <c r="J85" s="142" t="s">
        <v>451</v>
      </c>
      <c r="K85" s="142">
        <v>325</v>
      </c>
      <c r="L85" s="141">
        <v>13000</v>
      </c>
      <c r="M85" s="142">
        <v>150</v>
      </c>
      <c r="N85" s="141">
        <v>6000</v>
      </c>
    </row>
    <row r="86" spans="3:14" ht="13.5" thickBot="1">
      <c r="C86" s="139"/>
      <c r="D86" s="215" t="s">
        <v>151</v>
      </c>
      <c r="E86" s="216"/>
      <c r="F86" s="208" t="s">
        <v>151</v>
      </c>
      <c r="G86" s="209"/>
      <c r="H86" s="208" t="s">
        <v>299</v>
      </c>
      <c r="I86" s="217"/>
      <c r="J86" s="209"/>
      <c r="K86" s="208" t="s">
        <v>151</v>
      </c>
      <c r="L86" s="209"/>
      <c r="M86" s="208" t="s">
        <v>151</v>
      </c>
      <c r="N86" s="209"/>
    </row>
    <row r="87" spans="3:14" ht="13.5" thickBot="1">
      <c r="C87" s="134" t="s">
        <v>578</v>
      </c>
      <c r="D87" s="143">
        <v>18070</v>
      </c>
      <c r="E87" s="144">
        <v>361400</v>
      </c>
      <c r="F87" s="144">
        <v>1000</v>
      </c>
      <c r="G87" s="144">
        <v>10000</v>
      </c>
      <c r="H87" s="145" t="s">
        <v>484</v>
      </c>
      <c r="I87" s="145" t="s">
        <v>484</v>
      </c>
      <c r="J87" s="145" t="s">
        <v>484</v>
      </c>
      <c r="K87" s="145">
        <v>650</v>
      </c>
      <c r="L87" s="144">
        <v>13000</v>
      </c>
      <c r="M87" s="145">
        <v>300</v>
      </c>
      <c r="N87" s="144">
        <v>6000</v>
      </c>
    </row>
    <row r="88" spans="3:14" ht="13.5" thickBot="1">
      <c r="C88" s="134"/>
      <c r="D88" s="210" t="s">
        <v>151</v>
      </c>
      <c r="E88" s="211"/>
      <c r="F88" s="212" t="s">
        <v>482</v>
      </c>
      <c r="G88" s="213"/>
      <c r="H88" s="212" t="s">
        <v>672</v>
      </c>
      <c r="I88" s="214"/>
      <c r="J88" s="213"/>
      <c r="K88" s="212" t="s">
        <v>483</v>
      </c>
      <c r="L88" s="213"/>
      <c r="M88" s="212" t="s">
        <v>151</v>
      </c>
      <c r="N88" s="213"/>
    </row>
    <row r="89" spans="3:14" ht="13.5" thickBot="1">
      <c r="C89" s="139" t="s">
        <v>580</v>
      </c>
      <c r="D89" s="140">
        <v>22222</v>
      </c>
      <c r="E89" s="141">
        <v>28571</v>
      </c>
      <c r="F89" s="141">
        <v>5556</v>
      </c>
      <c r="G89" s="141">
        <v>7143</v>
      </c>
      <c r="H89" s="142" t="s">
        <v>451</v>
      </c>
      <c r="I89" s="142" t="s">
        <v>244</v>
      </c>
      <c r="J89" s="142" t="s">
        <v>451</v>
      </c>
      <c r="K89" s="141">
        <v>11111</v>
      </c>
      <c r="L89" s="142" t="s">
        <v>489</v>
      </c>
      <c r="M89" s="141">
        <v>20000</v>
      </c>
      <c r="N89" s="203">
        <v>25714</v>
      </c>
    </row>
    <row r="90" spans="3:14" ht="13.5" thickBot="1">
      <c r="C90" s="139"/>
      <c r="D90" s="215" t="s">
        <v>34</v>
      </c>
      <c r="E90" s="216"/>
      <c r="F90" s="208" t="s">
        <v>478</v>
      </c>
      <c r="G90" s="209"/>
      <c r="H90" s="208" t="s">
        <v>299</v>
      </c>
      <c r="I90" s="217"/>
      <c r="J90" s="209"/>
      <c r="K90" s="208" t="s">
        <v>669</v>
      </c>
      <c r="L90" s="209"/>
      <c r="M90" s="208" t="s">
        <v>478</v>
      </c>
      <c r="N90" s="209"/>
    </row>
    <row r="91" spans="3:14" ht="13.5" thickBot="1">
      <c r="C91" s="134" t="s">
        <v>582</v>
      </c>
      <c r="D91" s="143">
        <v>22727</v>
      </c>
      <c r="E91" s="144">
        <v>47619</v>
      </c>
      <c r="F91" s="144">
        <v>5682</v>
      </c>
      <c r="G91" s="144">
        <v>11905</v>
      </c>
      <c r="H91" s="145" t="s">
        <v>451</v>
      </c>
      <c r="I91" s="145" t="s">
        <v>244</v>
      </c>
      <c r="J91" s="145" t="s">
        <v>451</v>
      </c>
      <c r="K91" s="144">
        <v>11364</v>
      </c>
      <c r="L91" s="145" t="s">
        <v>489</v>
      </c>
      <c r="M91" s="144">
        <v>20455</v>
      </c>
      <c r="N91" s="204">
        <v>25714</v>
      </c>
    </row>
    <row r="92" spans="3:14" ht="13.5" thickBot="1">
      <c r="C92" s="134"/>
      <c r="D92" s="210" t="s">
        <v>34</v>
      </c>
      <c r="E92" s="211"/>
      <c r="F92" s="212" t="s">
        <v>478</v>
      </c>
      <c r="G92" s="213"/>
      <c r="H92" s="212" t="s">
        <v>299</v>
      </c>
      <c r="I92" s="214"/>
      <c r="J92" s="213"/>
      <c r="K92" s="212" t="s">
        <v>669</v>
      </c>
      <c r="L92" s="213"/>
      <c r="M92" s="212" t="s">
        <v>478</v>
      </c>
      <c r="N92" s="213"/>
    </row>
    <row r="93" spans="3:14" ht="13.5" thickBot="1">
      <c r="C93" s="139" t="s">
        <v>501</v>
      </c>
      <c r="D93" s="140">
        <v>1480</v>
      </c>
      <c r="E93" s="141">
        <v>2220</v>
      </c>
      <c r="F93" s="142">
        <v>100</v>
      </c>
      <c r="G93" s="142">
        <v>150</v>
      </c>
      <c r="H93" s="142" t="s">
        <v>451</v>
      </c>
      <c r="I93" s="142" t="s">
        <v>480</v>
      </c>
      <c r="J93" s="142" t="s">
        <v>451</v>
      </c>
      <c r="K93" s="142">
        <v>58</v>
      </c>
      <c r="L93" s="142" t="s">
        <v>490</v>
      </c>
      <c r="M93" s="142">
        <v>58</v>
      </c>
      <c r="N93" s="142" t="s">
        <v>490</v>
      </c>
    </row>
    <row r="94" spans="3:14" ht="13.5" thickBot="1">
      <c r="C94" s="139"/>
      <c r="D94" s="215" t="s">
        <v>144</v>
      </c>
      <c r="E94" s="216"/>
      <c r="F94" s="208" t="s">
        <v>144</v>
      </c>
      <c r="G94" s="209"/>
      <c r="H94" s="208" t="s">
        <v>675</v>
      </c>
      <c r="I94" s="217"/>
      <c r="J94" s="209"/>
      <c r="K94" s="208" t="s">
        <v>669</v>
      </c>
      <c r="L94" s="209"/>
      <c r="M94" s="208" t="s">
        <v>669</v>
      </c>
      <c r="N94" s="209"/>
    </row>
    <row r="95" spans="3:14" ht="13.5" thickBot="1">
      <c r="C95" s="134" t="s">
        <v>585</v>
      </c>
      <c r="D95" s="143">
        <v>16949</v>
      </c>
      <c r="E95" s="144">
        <v>25000</v>
      </c>
      <c r="F95" s="144">
        <v>4237</v>
      </c>
      <c r="G95" s="144">
        <v>6250</v>
      </c>
      <c r="H95" s="145" t="s">
        <v>451</v>
      </c>
      <c r="I95" s="145" t="s">
        <v>244</v>
      </c>
      <c r="J95" s="145" t="s">
        <v>451</v>
      </c>
      <c r="K95" s="144">
        <v>8475</v>
      </c>
      <c r="L95" s="145" t="s">
        <v>481</v>
      </c>
      <c r="M95" s="144">
        <v>15254</v>
      </c>
      <c r="N95" s="204">
        <v>22500</v>
      </c>
    </row>
    <row r="96" spans="3:14" ht="13.5" thickBot="1">
      <c r="C96" s="134"/>
      <c r="D96" s="210" t="s">
        <v>34</v>
      </c>
      <c r="E96" s="211"/>
      <c r="F96" s="212" t="s">
        <v>478</v>
      </c>
      <c r="G96" s="213"/>
      <c r="H96" s="212" t="s">
        <v>299</v>
      </c>
      <c r="I96" s="214"/>
      <c r="J96" s="213"/>
      <c r="K96" s="212" t="s">
        <v>669</v>
      </c>
      <c r="L96" s="213"/>
      <c r="M96" s="212" t="s">
        <v>478</v>
      </c>
      <c r="N96" s="213"/>
    </row>
    <row r="97" spans="3:14" ht="13.5" thickBot="1">
      <c r="C97" s="139" t="s">
        <v>121</v>
      </c>
      <c r="D97" s="140">
        <v>11100</v>
      </c>
      <c r="E97" s="141">
        <v>444000</v>
      </c>
      <c r="F97" s="142">
        <v>750</v>
      </c>
      <c r="G97" s="141">
        <v>30000</v>
      </c>
      <c r="H97" s="142" t="s">
        <v>484</v>
      </c>
      <c r="I97" s="142" t="s">
        <v>484</v>
      </c>
      <c r="J97" s="142" t="s">
        <v>484</v>
      </c>
      <c r="K97" s="141">
        <v>1300</v>
      </c>
      <c r="L97" s="141">
        <v>13000</v>
      </c>
      <c r="M97" s="142">
        <v>600</v>
      </c>
      <c r="N97" s="141">
        <v>6000</v>
      </c>
    </row>
    <row r="98" spans="3:14" ht="13.5" thickBot="1">
      <c r="C98" s="139"/>
      <c r="D98" s="215" t="s">
        <v>491</v>
      </c>
      <c r="E98" s="216"/>
      <c r="F98" s="215" t="s">
        <v>144</v>
      </c>
      <c r="G98" s="216"/>
      <c r="H98" s="215" t="s">
        <v>668</v>
      </c>
      <c r="I98" s="220"/>
      <c r="J98" s="216"/>
      <c r="K98" s="215" t="s">
        <v>151</v>
      </c>
      <c r="L98" s="216"/>
      <c r="M98" s="215" t="s">
        <v>151</v>
      </c>
      <c r="N98" s="216"/>
    </row>
    <row r="99" spans="3:14" ht="13.5" thickBot="1">
      <c r="C99" s="134" t="s">
        <v>125</v>
      </c>
      <c r="D99" s="143">
        <v>1100</v>
      </c>
      <c r="E99" s="144">
        <v>444000</v>
      </c>
      <c r="F99" s="146">
        <v>75</v>
      </c>
      <c r="G99" s="143">
        <v>30000</v>
      </c>
      <c r="H99" s="146" t="s">
        <v>484</v>
      </c>
      <c r="I99" s="146" t="s">
        <v>484</v>
      </c>
      <c r="J99" s="146" t="s">
        <v>484</v>
      </c>
      <c r="K99" s="143">
        <v>1300</v>
      </c>
      <c r="L99" s="143">
        <v>13000</v>
      </c>
      <c r="M99" s="146">
        <v>600</v>
      </c>
      <c r="N99" s="143">
        <v>6000</v>
      </c>
    </row>
    <row r="100" spans="3:14" ht="13.5" thickBot="1">
      <c r="C100" s="134"/>
      <c r="D100" s="210" t="s">
        <v>144</v>
      </c>
      <c r="E100" s="211"/>
      <c r="F100" s="212" t="s">
        <v>144</v>
      </c>
      <c r="G100" s="213"/>
      <c r="H100" s="212" t="s">
        <v>668</v>
      </c>
      <c r="I100" s="214"/>
      <c r="J100" s="213"/>
      <c r="K100" s="212" t="s">
        <v>151</v>
      </c>
      <c r="L100" s="213"/>
      <c r="M100" s="212" t="s">
        <v>151</v>
      </c>
      <c r="N100" s="213"/>
    </row>
    <row r="101" spans="3:14" ht="13.5" thickBot="1">
      <c r="C101" s="139" t="s">
        <v>504</v>
      </c>
      <c r="D101" s="140">
        <v>1269</v>
      </c>
      <c r="E101" s="141">
        <v>2220</v>
      </c>
      <c r="F101" s="142">
        <v>86</v>
      </c>
      <c r="G101" s="142">
        <v>150</v>
      </c>
      <c r="H101" s="142" t="s">
        <v>484</v>
      </c>
      <c r="I101" s="142" t="s">
        <v>484</v>
      </c>
      <c r="J101" s="142" t="s">
        <v>484</v>
      </c>
      <c r="K101" s="141">
        <v>34630</v>
      </c>
      <c r="L101" s="141">
        <v>346300</v>
      </c>
      <c r="M101" s="141">
        <v>18367</v>
      </c>
      <c r="N101" s="141">
        <v>36000</v>
      </c>
    </row>
    <row r="102" spans="3:14" ht="13.5" thickBot="1">
      <c r="C102" s="139"/>
      <c r="D102" s="215" t="s">
        <v>144</v>
      </c>
      <c r="E102" s="216"/>
      <c r="F102" s="208" t="s">
        <v>144</v>
      </c>
      <c r="G102" s="209"/>
      <c r="H102" s="208" t="s">
        <v>668</v>
      </c>
      <c r="I102" s="217"/>
      <c r="J102" s="209"/>
      <c r="K102" s="208" t="s">
        <v>666</v>
      </c>
      <c r="L102" s="209"/>
      <c r="M102" s="218" t="s">
        <v>478</v>
      </c>
      <c r="N102" s="219"/>
    </row>
    <row r="103" spans="3:14" ht="13.5" thickBot="1">
      <c r="C103" s="134" t="s">
        <v>587</v>
      </c>
      <c r="D103" s="143">
        <v>16949</v>
      </c>
      <c r="E103" s="144">
        <v>25000</v>
      </c>
      <c r="F103" s="144">
        <v>4237</v>
      </c>
      <c r="G103" s="144">
        <v>6250</v>
      </c>
      <c r="H103" s="145" t="s">
        <v>451</v>
      </c>
      <c r="I103" s="145" t="s">
        <v>244</v>
      </c>
      <c r="J103" s="145" t="s">
        <v>451</v>
      </c>
      <c r="K103" s="144">
        <v>8475</v>
      </c>
      <c r="L103" s="145" t="s">
        <v>481</v>
      </c>
      <c r="M103" s="144">
        <v>15254</v>
      </c>
      <c r="N103" s="144">
        <v>22500</v>
      </c>
    </row>
    <row r="104" spans="3:14" ht="13.5" thickBot="1">
      <c r="C104" s="134"/>
      <c r="D104" s="210" t="s">
        <v>34</v>
      </c>
      <c r="E104" s="211"/>
      <c r="F104" s="212" t="s">
        <v>478</v>
      </c>
      <c r="G104" s="213"/>
      <c r="H104" s="212" t="s">
        <v>299</v>
      </c>
      <c r="I104" s="214"/>
      <c r="J104" s="213"/>
      <c r="K104" s="212" t="s">
        <v>669</v>
      </c>
      <c r="L104" s="213"/>
      <c r="M104" s="212" t="s">
        <v>478</v>
      </c>
      <c r="N104" s="213"/>
    </row>
    <row r="105" spans="3:14" ht="13.5" thickBot="1">
      <c r="C105" s="139" t="s">
        <v>589</v>
      </c>
      <c r="D105" s="140">
        <v>16949</v>
      </c>
      <c r="E105" s="141">
        <v>25000</v>
      </c>
      <c r="F105" s="141">
        <v>4237</v>
      </c>
      <c r="G105" s="141">
        <v>6250</v>
      </c>
      <c r="H105" s="142" t="s">
        <v>451</v>
      </c>
      <c r="I105" s="142" t="s">
        <v>244</v>
      </c>
      <c r="J105" s="142" t="s">
        <v>451</v>
      </c>
      <c r="K105" s="141">
        <v>8475</v>
      </c>
      <c r="L105" s="142" t="s">
        <v>481</v>
      </c>
      <c r="M105" s="141">
        <v>15254</v>
      </c>
      <c r="N105" s="141">
        <v>22500</v>
      </c>
    </row>
    <row r="106" spans="3:14" ht="13.5" thickBot="1">
      <c r="C106" s="139"/>
      <c r="D106" s="215" t="s">
        <v>34</v>
      </c>
      <c r="E106" s="216"/>
      <c r="F106" s="208" t="s">
        <v>478</v>
      </c>
      <c r="G106" s="209"/>
      <c r="H106" s="208" t="s">
        <v>299</v>
      </c>
      <c r="I106" s="217"/>
      <c r="J106" s="209"/>
      <c r="K106" s="208" t="s">
        <v>669</v>
      </c>
      <c r="L106" s="209"/>
      <c r="M106" s="218" t="s">
        <v>478</v>
      </c>
      <c r="N106" s="219"/>
    </row>
    <row r="107" spans="3:14" ht="13.5" thickBot="1">
      <c r="C107" s="134" t="s">
        <v>591</v>
      </c>
      <c r="D107" s="143">
        <v>8880</v>
      </c>
      <c r="E107" s="144">
        <v>88800</v>
      </c>
      <c r="F107" s="145">
        <v>600</v>
      </c>
      <c r="G107" s="144">
        <v>6000</v>
      </c>
      <c r="H107" s="145" t="s">
        <v>451</v>
      </c>
      <c r="I107" s="145" t="s">
        <v>480</v>
      </c>
      <c r="J107" s="145" t="s">
        <v>451</v>
      </c>
      <c r="K107" s="144">
        <v>1300</v>
      </c>
      <c r="L107" s="144">
        <v>13000</v>
      </c>
      <c r="M107" s="145">
        <v>600</v>
      </c>
      <c r="N107" s="144">
        <v>6000</v>
      </c>
    </row>
    <row r="108" spans="3:14" ht="13.5" thickBot="1">
      <c r="C108" s="134"/>
      <c r="D108" s="210" t="s">
        <v>144</v>
      </c>
      <c r="E108" s="211"/>
      <c r="F108" s="212" t="s">
        <v>144</v>
      </c>
      <c r="G108" s="213"/>
      <c r="H108" s="212" t="s">
        <v>670</v>
      </c>
      <c r="I108" s="214"/>
      <c r="J108" s="213"/>
      <c r="K108" s="212" t="s">
        <v>151</v>
      </c>
      <c r="L108" s="213"/>
      <c r="M108" s="212" t="s">
        <v>151</v>
      </c>
      <c r="N108" s="213"/>
    </row>
    <row r="109" spans="3:14" ht="13.5" thickBot="1">
      <c r="C109" s="139" t="s">
        <v>593</v>
      </c>
      <c r="D109" s="140">
        <v>36140</v>
      </c>
      <c r="E109" s="141">
        <v>361400</v>
      </c>
      <c r="F109" s="141">
        <v>2000</v>
      </c>
      <c r="G109" s="141">
        <v>20000</v>
      </c>
      <c r="H109" s="142" t="s">
        <v>451</v>
      </c>
      <c r="I109" s="142" t="s">
        <v>244</v>
      </c>
      <c r="J109" s="142" t="s">
        <v>451</v>
      </c>
      <c r="K109" s="141">
        <v>1300</v>
      </c>
      <c r="L109" s="141">
        <v>13000</v>
      </c>
      <c r="M109" s="142">
        <v>600</v>
      </c>
      <c r="N109" s="141">
        <v>6000</v>
      </c>
    </row>
    <row r="110" spans="3:14" ht="13.5" thickBot="1">
      <c r="C110" s="139"/>
      <c r="D110" s="215" t="s">
        <v>483</v>
      </c>
      <c r="E110" s="216"/>
      <c r="F110" s="208" t="s">
        <v>151</v>
      </c>
      <c r="G110" s="209"/>
      <c r="H110" s="208" t="s">
        <v>299</v>
      </c>
      <c r="I110" s="217"/>
      <c r="J110" s="209"/>
      <c r="K110" s="208" t="s">
        <v>151</v>
      </c>
      <c r="L110" s="209"/>
      <c r="M110" s="208" t="s">
        <v>151</v>
      </c>
      <c r="N110" s="209"/>
    </row>
    <row r="111" spans="3:14" ht="13.5" thickBot="1">
      <c r="C111" s="134" t="s">
        <v>595</v>
      </c>
      <c r="D111" s="146">
        <v>987</v>
      </c>
      <c r="E111" s="144">
        <v>1776</v>
      </c>
      <c r="F111" s="145">
        <v>67</v>
      </c>
      <c r="G111" s="145">
        <v>120</v>
      </c>
      <c r="H111" s="145" t="s">
        <v>451</v>
      </c>
      <c r="I111" s="145" t="s">
        <v>480</v>
      </c>
      <c r="J111" s="145" t="s">
        <v>451</v>
      </c>
      <c r="K111" s="145">
        <v>178</v>
      </c>
      <c r="L111" s="145" t="s">
        <v>492</v>
      </c>
      <c r="M111" s="144">
        <v>16364</v>
      </c>
      <c r="N111" s="144">
        <v>22500</v>
      </c>
    </row>
    <row r="112" spans="3:14" ht="13.5" thickBot="1">
      <c r="C112" s="134"/>
      <c r="D112" s="210" t="s">
        <v>144</v>
      </c>
      <c r="E112" s="211"/>
      <c r="F112" s="212" t="s">
        <v>144</v>
      </c>
      <c r="G112" s="213"/>
      <c r="H112" s="212" t="s">
        <v>670</v>
      </c>
      <c r="I112" s="214"/>
      <c r="J112" s="213"/>
      <c r="K112" s="212" t="s">
        <v>669</v>
      </c>
      <c r="L112" s="213"/>
      <c r="M112" s="212" t="s">
        <v>478</v>
      </c>
      <c r="N112" s="213"/>
    </row>
    <row r="113" spans="3:14" ht="13.5" thickBot="1">
      <c r="C113" s="139" t="s">
        <v>597</v>
      </c>
      <c r="D113" s="140">
        <v>2960</v>
      </c>
      <c r="E113" s="141">
        <v>44400</v>
      </c>
      <c r="F113" s="142">
        <v>200</v>
      </c>
      <c r="G113" s="141">
        <v>3000</v>
      </c>
      <c r="H113" s="142" t="s">
        <v>484</v>
      </c>
      <c r="I113" s="142" t="s">
        <v>484</v>
      </c>
      <c r="J113" s="142" t="s">
        <v>484</v>
      </c>
      <c r="K113" s="141">
        <v>34630</v>
      </c>
      <c r="L113" s="141">
        <v>346300</v>
      </c>
      <c r="M113" s="141">
        <v>20455</v>
      </c>
      <c r="N113" s="141">
        <v>36000</v>
      </c>
    </row>
    <row r="114" spans="3:14" ht="13.5" thickBot="1">
      <c r="C114" s="139"/>
      <c r="D114" s="215" t="s">
        <v>144</v>
      </c>
      <c r="E114" s="216"/>
      <c r="F114" s="208" t="s">
        <v>144</v>
      </c>
      <c r="G114" s="209"/>
      <c r="H114" s="208" t="s">
        <v>668</v>
      </c>
      <c r="I114" s="217"/>
      <c r="J114" s="209"/>
      <c r="K114" s="208" t="s">
        <v>666</v>
      </c>
      <c r="L114" s="209"/>
      <c r="M114" s="208" t="s">
        <v>478</v>
      </c>
      <c r="N114" s="209"/>
    </row>
    <row r="115" spans="3:14" ht="13.5" thickBot="1">
      <c r="C115" s="134" t="s">
        <v>599</v>
      </c>
      <c r="D115" s="143">
        <v>18519</v>
      </c>
      <c r="E115" s="144">
        <v>25000</v>
      </c>
      <c r="F115" s="144">
        <v>4630</v>
      </c>
      <c r="G115" s="144">
        <v>6250</v>
      </c>
      <c r="H115" s="145" t="s">
        <v>451</v>
      </c>
      <c r="I115" s="145" t="s">
        <v>244</v>
      </c>
      <c r="J115" s="145" t="s">
        <v>451</v>
      </c>
      <c r="K115" s="144">
        <v>9259</v>
      </c>
      <c r="L115" s="145" t="s">
        <v>481</v>
      </c>
      <c r="M115" s="144">
        <v>16667</v>
      </c>
      <c r="N115" s="204">
        <v>22500</v>
      </c>
    </row>
    <row r="116" spans="3:14" ht="13.5" thickBot="1">
      <c r="C116" s="134"/>
      <c r="D116" s="210" t="s">
        <v>34</v>
      </c>
      <c r="E116" s="211"/>
      <c r="F116" s="212" t="s">
        <v>478</v>
      </c>
      <c r="G116" s="213"/>
      <c r="H116" s="212" t="s">
        <v>299</v>
      </c>
      <c r="I116" s="214"/>
      <c r="J116" s="213"/>
      <c r="K116" s="212" t="s">
        <v>669</v>
      </c>
      <c r="L116" s="213"/>
      <c r="M116" s="212" t="s">
        <v>478</v>
      </c>
      <c r="N116" s="213"/>
    </row>
    <row r="117" spans="3:14" ht="13.5" thickBot="1">
      <c r="C117" s="139" t="s">
        <v>601</v>
      </c>
      <c r="D117" s="140">
        <v>2960</v>
      </c>
      <c r="E117" s="141">
        <v>44400</v>
      </c>
      <c r="F117" s="142">
        <v>200</v>
      </c>
      <c r="G117" s="141">
        <v>3000</v>
      </c>
      <c r="H117" s="142" t="s">
        <v>451</v>
      </c>
      <c r="I117" s="142" t="s">
        <v>480</v>
      </c>
      <c r="J117" s="142" t="s">
        <v>451</v>
      </c>
      <c r="K117" s="141">
        <v>34630</v>
      </c>
      <c r="L117" s="141">
        <v>346300</v>
      </c>
      <c r="M117" s="141">
        <v>20455</v>
      </c>
      <c r="N117" s="141">
        <v>36000</v>
      </c>
    </row>
    <row r="118" spans="3:14" ht="13.5" thickBot="1">
      <c r="C118" s="139"/>
      <c r="D118" s="215" t="s">
        <v>144</v>
      </c>
      <c r="E118" s="216"/>
      <c r="F118" s="208" t="s">
        <v>144</v>
      </c>
      <c r="G118" s="209"/>
      <c r="H118" s="208" t="s">
        <v>670</v>
      </c>
      <c r="I118" s="217"/>
      <c r="J118" s="209"/>
      <c r="K118" s="208" t="s">
        <v>666</v>
      </c>
      <c r="L118" s="209"/>
      <c r="M118" s="208" t="s">
        <v>478</v>
      </c>
      <c r="N118" s="209"/>
    </row>
    <row r="119" spans="3:14" ht="13.5" thickBot="1">
      <c r="C119" s="134" t="s">
        <v>603</v>
      </c>
      <c r="D119" s="143">
        <v>16949</v>
      </c>
      <c r="E119" s="144">
        <v>25000</v>
      </c>
      <c r="F119" s="144">
        <v>4237</v>
      </c>
      <c r="G119" s="144">
        <v>6250</v>
      </c>
      <c r="H119" s="145" t="s">
        <v>451</v>
      </c>
      <c r="I119" s="145" t="s">
        <v>244</v>
      </c>
      <c r="J119" s="145" t="s">
        <v>451</v>
      </c>
      <c r="K119" s="144">
        <v>8475</v>
      </c>
      <c r="L119" s="145" t="s">
        <v>481</v>
      </c>
      <c r="M119" s="144">
        <v>15254</v>
      </c>
      <c r="N119" s="204">
        <v>22500</v>
      </c>
    </row>
    <row r="120" spans="3:14" ht="13.5" thickBot="1">
      <c r="C120" s="134"/>
      <c r="D120" s="210" t="s">
        <v>34</v>
      </c>
      <c r="E120" s="211"/>
      <c r="F120" s="212" t="s">
        <v>478</v>
      </c>
      <c r="G120" s="213"/>
      <c r="H120" s="212" t="s">
        <v>299</v>
      </c>
      <c r="I120" s="214"/>
      <c r="J120" s="213"/>
      <c r="K120" s="212" t="s">
        <v>669</v>
      </c>
      <c r="L120" s="213"/>
      <c r="M120" s="212" t="s">
        <v>478</v>
      </c>
      <c r="N120" s="213"/>
    </row>
    <row r="121" spans="3:14" ht="13.5" thickBot="1">
      <c r="C121" s="139" t="s">
        <v>605</v>
      </c>
      <c r="D121" s="140">
        <v>222000</v>
      </c>
      <c r="E121" s="141">
        <v>888000</v>
      </c>
      <c r="F121" s="141">
        <v>4630</v>
      </c>
      <c r="G121" s="141">
        <v>10000</v>
      </c>
      <c r="H121" s="142" t="s">
        <v>451</v>
      </c>
      <c r="I121" s="142" t="s">
        <v>480</v>
      </c>
      <c r="J121" s="142" t="s">
        <v>451</v>
      </c>
      <c r="K121" s="141">
        <v>23087</v>
      </c>
      <c r="L121" s="141">
        <v>69260</v>
      </c>
      <c r="M121" s="141">
        <v>16667</v>
      </c>
      <c r="N121" s="141">
        <v>36000</v>
      </c>
    </row>
    <row r="122" spans="3:14" ht="13.5" thickBot="1">
      <c r="C122" s="139"/>
      <c r="D122" s="215" t="s">
        <v>144</v>
      </c>
      <c r="E122" s="216"/>
      <c r="F122" s="208" t="s">
        <v>478</v>
      </c>
      <c r="G122" s="209"/>
      <c r="H122" s="208" t="s">
        <v>670</v>
      </c>
      <c r="I122" s="217"/>
      <c r="J122" s="209"/>
      <c r="K122" s="208" t="s">
        <v>666</v>
      </c>
      <c r="L122" s="209"/>
      <c r="M122" s="208" t="s">
        <v>478</v>
      </c>
      <c r="N122" s="209"/>
    </row>
    <row r="123" spans="3:14" ht="13.5" thickBot="1">
      <c r="C123" s="134" t="s">
        <v>607</v>
      </c>
      <c r="D123" s="143">
        <v>18519</v>
      </c>
      <c r="E123" s="144">
        <v>25000</v>
      </c>
      <c r="F123" s="144">
        <v>4630</v>
      </c>
      <c r="G123" s="145">
        <v>6.25</v>
      </c>
      <c r="H123" s="145" t="s">
        <v>451</v>
      </c>
      <c r="I123" s="145" t="s">
        <v>244</v>
      </c>
      <c r="J123" s="145" t="s">
        <v>451</v>
      </c>
      <c r="K123" s="144">
        <v>9259</v>
      </c>
      <c r="L123" s="145" t="s">
        <v>481</v>
      </c>
      <c r="M123" s="144">
        <v>16667</v>
      </c>
      <c r="N123" s="204">
        <v>22500</v>
      </c>
    </row>
    <row r="124" spans="3:14" ht="13.5" thickBot="1">
      <c r="C124" s="134"/>
      <c r="D124" s="210" t="s">
        <v>34</v>
      </c>
      <c r="E124" s="211"/>
      <c r="F124" s="212" t="s">
        <v>478</v>
      </c>
      <c r="G124" s="213"/>
      <c r="H124" s="212" t="s">
        <v>299</v>
      </c>
      <c r="I124" s="214"/>
      <c r="J124" s="213"/>
      <c r="K124" s="212" t="s">
        <v>669</v>
      </c>
      <c r="L124" s="213"/>
      <c r="M124" s="212" t="s">
        <v>478</v>
      </c>
      <c r="N124" s="213"/>
    </row>
    <row r="125" spans="3:14" ht="13.5" thickBot="1">
      <c r="C125" s="139" t="s">
        <v>610</v>
      </c>
      <c r="D125" s="140">
        <v>16949</v>
      </c>
      <c r="E125" s="141">
        <v>25000</v>
      </c>
      <c r="F125" s="141">
        <v>4237</v>
      </c>
      <c r="G125" s="141">
        <v>6250</v>
      </c>
      <c r="H125" s="142" t="s">
        <v>451</v>
      </c>
      <c r="I125" s="142" t="s">
        <v>244</v>
      </c>
      <c r="J125" s="142" t="s">
        <v>451</v>
      </c>
      <c r="K125" s="141">
        <v>8475</v>
      </c>
      <c r="L125" s="142" t="s">
        <v>481</v>
      </c>
      <c r="M125" s="141">
        <v>15254</v>
      </c>
      <c r="N125" s="203">
        <v>22500</v>
      </c>
    </row>
    <row r="126" spans="3:14" ht="13.5" thickBot="1">
      <c r="C126" s="139"/>
      <c r="D126" s="215" t="s">
        <v>34</v>
      </c>
      <c r="E126" s="216"/>
      <c r="F126" s="208" t="s">
        <v>478</v>
      </c>
      <c r="G126" s="209"/>
      <c r="H126" s="208" t="s">
        <v>299</v>
      </c>
      <c r="I126" s="217"/>
      <c r="J126" s="209"/>
      <c r="K126" s="208" t="s">
        <v>669</v>
      </c>
      <c r="L126" s="209"/>
      <c r="M126" s="208" t="s">
        <v>478</v>
      </c>
      <c r="N126" s="209"/>
    </row>
    <row r="127" spans="3:14" ht="13.5" thickBot="1">
      <c r="C127" s="134" t="s">
        <v>612</v>
      </c>
      <c r="D127" s="146" t="s">
        <v>31</v>
      </c>
      <c r="E127" s="145" t="s">
        <v>31</v>
      </c>
      <c r="F127" s="144">
        <v>4310</v>
      </c>
      <c r="G127" s="144">
        <v>8333</v>
      </c>
      <c r="H127" s="145" t="s">
        <v>484</v>
      </c>
      <c r="I127" s="145" t="s">
        <v>484</v>
      </c>
      <c r="J127" s="145" t="s">
        <v>484</v>
      </c>
      <c r="K127" s="144">
        <v>34630</v>
      </c>
      <c r="L127" s="144">
        <v>364300</v>
      </c>
      <c r="M127" s="144">
        <v>15517</v>
      </c>
      <c r="N127" s="204">
        <v>30000</v>
      </c>
    </row>
    <row r="128" spans="3:14" ht="13.5" thickBot="1">
      <c r="C128" s="134"/>
      <c r="D128" s="210" t="s">
        <v>211</v>
      </c>
      <c r="E128" s="211"/>
      <c r="F128" s="212" t="s">
        <v>478</v>
      </c>
      <c r="G128" s="213"/>
      <c r="H128" s="212" t="s">
        <v>668</v>
      </c>
      <c r="I128" s="214"/>
      <c r="J128" s="213"/>
      <c r="K128" s="212" t="s">
        <v>666</v>
      </c>
      <c r="L128" s="213"/>
      <c r="M128" s="212" t="s">
        <v>478</v>
      </c>
      <c r="N128" s="213"/>
    </row>
    <row r="129" spans="3:14" ht="13.5" thickBot="1">
      <c r="C129" s="139" t="s">
        <v>614</v>
      </c>
      <c r="D129" s="147" t="s">
        <v>31</v>
      </c>
      <c r="E129" s="142" t="s">
        <v>31</v>
      </c>
      <c r="F129" s="141">
        <v>4237</v>
      </c>
      <c r="G129" s="141">
        <v>6250</v>
      </c>
      <c r="H129" s="142" t="s">
        <v>484</v>
      </c>
      <c r="I129" s="142" t="s">
        <v>484</v>
      </c>
      <c r="J129" s="142" t="s">
        <v>484</v>
      </c>
      <c r="K129" s="141">
        <v>8475</v>
      </c>
      <c r="L129" s="142" t="s">
        <v>481</v>
      </c>
      <c r="M129" s="141">
        <v>15254</v>
      </c>
      <c r="N129" s="203">
        <v>22500</v>
      </c>
    </row>
    <row r="130" spans="3:14" ht="13.5" thickBot="1">
      <c r="C130" s="139"/>
      <c r="D130" s="215" t="s">
        <v>211</v>
      </c>
      <c r="E130" s="216"/>
      <c r="F130" s="208" t="s">
        <v>478</v>
      </c>
      <c r="G130" s="209"/>
      <c r="H130" s="208" t="s">
        <v>668</v>
      </c>
      <c r="I130" s="217"/>
      <c r="J130" s="209"/>
      <c r="K130" s="208" t="s">
        <v>669</v>
      </c>
      <c r="L130" s="209"/>
      <c r="M130" s="208" t="s">
        <v>478</v>
      </c>
      <c r="N130" s="209"/>
    </row>
    <row r="131" spans="3:14" ht="13.5" thickBot="1">
      <c r="C131" s="134" t="s">
        <v>616</v>
      </c>
      <c r="D131" s="143">
        <v>4440</v>
      </c>
      <c r="E131" s="144">
        <v>88800</v>
      </c>
      <c r="F131" s="145">
        <v>300</v>
      </c>
      <c r="G131" s="144">
        <v>6000</v>
      </c>
      <c r="H131" s="145" t="s">
        <v>484</v>
      </c>
      <c r="I131" s="145" t="s">
        <v>484</v>
      </c>
      <c r="J131" s="145" t="s">
        <v>484</v>
      </c>
      <c r="K131" s="145">
        <v>650</v>
      </c>
      <c r="L131" s="144">
        <v>13000</v>
      </c>
      <c r="M131" s="145">
        <v>300</v>
      </c>
      <c r="N131" s="144">
        <v>6000</v>
      </c>
    </row>
    <row r="132" spans="3:14" ht="13.5" thickBot="1">
      <c r="C132" s="134"/>
      <c r="D132" s="210" t="s">
        <v>144</v>
      </c>
      <c r="E132" s="211"/>
      <c r="F132" s="212" t="s">
        <v>144</v>
      </c>
      <c r="G132" s="213"/>
      <c r="H132" s="212" t="s">
        <v>671</v>
      </c>
      <c r="I132" s="214"/>
      <c r="J132" s="213"/>
      <c r="K132" s="212" t="s">
        <v>151</v>
      </c>
      <c r="L132" s="213"/>
      <c r="M132" s="212" t="s">
        <v>151</v>
      </c>
      <c r="N132" s="213"/>
    </row>
    <row r="135" ht="12.75">
      <c r="C135" s="207" t="s">
        <v>464</v>
      </c>
    </row>
    <row r="136" ht="12.75">
      <c r="C136" s="207" t="s">
        <v>465</v>
      </c>
    </row>
    <row r="137" ht="12.75">
      <c r="C137" s="135" t="s">
        <v>466</v>
      </c>
    </row>
    <row r="138" ht="12.75">
      <c r="C138" s="207" t="s">
        <v>467</v>
      </c>
    </row>
    <row r="139" ht="12.75">
      <c r="C139" s="135" t="s">
        <v>300</v>
      </c>
    </row>
    <row r="140" ht="12.75">
      <c r="C140" s="207" t="s">
        <v>468</v>
      </c>
    </row>
    <row r="141" ht="12.75">
      <c r="C141" s="135" t="s">
        <v>40</v>
      </c>
    </row>
    <row r="142" ht="12.75">
      <c r="C142" s="207" t="s">
        <v>469</v>
      </c>
    </row>
    <row r="143" ht="12.75">
      <c r="C143" s="135" t="s">
        <v>470</v>
      </c>
    </row>
    <row r="144" ht="12.75">
      <c r="C144" s="207" t="s">
        <v>471</v>
      </c>
    </row>
    <row r="145" ht="12.75">
      <c r="C145" s="135" t="s">
        <v>472</v>
      </c>
    </row>
    <row r="146" ht="12.75">
      <c r="C146" s="135" t="s">
        <v>39</v>
      </c>
    </row>
    <row r="147" ht="12.75">
      <c r="C147" s="207" t="s">
        <v>473</v>
      </c>
    </row>
    <row r="148" ht="12.75">
      <c r="C148" s="135" t="s">
        <v>474</v>
      </c>
    </row>
    <row r="149" ht="12.75">
      <c r="C149" s="135"/>
    </row>
    <row r="150" ht="12.75">
      <c r="C150" s="207" t="s">
        <v>475</v>
      </c>
    </row>
    <row r="151" ht="12.75">
      <c r="C151" s="135" t="s">
        <v>476</v>
      </c>
    </row>
    <row r="152" ht="14.25">
      <c r="C152" s="135" t="s">
        <v>477</v>
      </c>
    </row>
    <row r="153" ht="12.75">
      <c r="C153" s="135" t="s">
        <v>38</v>
      </c>
    </row>
    <row r="154" ht="12.75">
      <c r="C154" s="135" t="s">
        <v>39</v>
      </c>
    </row>
  </sheetData>
  <sheetProtection/>
  <mergeCells count="320">
    <mergeCell ref="C3:N4"/>
    <mergeCell ref="C5:C8"/>
    <mergeCell ref="D5:N5"/>
    <mergeCell ref="D6:N6"/>
    <mergeCell ref="D7:E7"/>
    <mergeCell ref="F7:G7"/>
    <mergeCell ref="H7:I7"/>
    <mergeCell ref="J7:J8"/>
    <mergeCell ref="K7:L7"/>
    <mergeCell ref="M7:N7"/>
    <mergeCell ref="M10:N10"/>
    <mergeCell ref="D12:E12"/>
    <mergeCell ref="F12:G12"/>
    <mergeCell ref="H12:J12"/>
    <mergeCell ref="K12:L12"/>
    <mergeCell ref="M12:N12"/>
    <mergeCell ref="D10:E10"/>
    <mergeCell ref="F10:G10"/>
    <mergeCell ref="H10:J10"/>
    <mergeCell ref="K10:L10"/>
    <mergeCell ref="M14:N14"/>
    <mergeCell ref="D16:E16"/>
    <mergeCell ref="F16:G16"/>
    <mergeCell ref="H16:J16"/>
    <mergeCell ref="K16:L16"/>
    <mergeCell ref="M16:N16"/>
    <mergeCell ref="D14:E14"/>
    <mergeCell ref="F14:G14"/>
    <mergeCell ref="H14:J14"/>
    <mergeCell ref="K14:L14"/>
    <mergeCell ref="M18:N18"/>
    <mergeCell ref="D20:E20"/>
    <mergeCell ref="F20:G20"/>
    <mergeCell ref="H20:J20"/>
    <mergeCell ref="K20:L20"/>
    <mergeCell ref="M20:N20"/>
    <mergeCell ref="D18:E18"/>
    <mergeCell ref="F18:G18"/>
    <mergeCell ref="H18:J18"/>
    <mergeCell ref="K18:L18"/>
    <mergeCell ref="M22:N22"/>
    <mergeCell ref="D24:E24"/>
    <mergeCell ref="F24:G24"/>
    <mergeCell ref="H24:J24"/>
    <mergeCell ref="K24:L24"/>
    <mergeCell ref="M24:N24"/>
    <mergeCell ref="D22:E22"/>
    <mergeCell ref="F22:G22"/>
    <mergeCell ref="H22:J22"/>
    <mergeCell ref="K22:L22"/>
    <mergeCell ref="M26:N26"/>
    <mergeCell ref="D28:E28"/>
    <mergeCell ref="F28:G28"/>
    <mergeCell ref="H28:J28"/>
    <mergeCell ref="K28:L28"/>
    <mergeCell ref="M28:N28"/>
    <mergeCell ref="D26:E26"/>
    <mergeCell ref="F26:G26"/>
    <mergeCell ref="H26:J26"/>
    <mergeCell ref="K26:L26"/>
    <mergeCell ref="M30:N30"/>
    <mergeCell ref="D32:E32"/>
    <mergeCell ref="F32:G32"/>
    <mergeCell ref="H32:J32"/>
    <mergeCell ref="K32:L32"/>
    <mergeCell ref="M32:N32"/>
    <mergeCell ref="D30:E30"/>
    <mergeCell ref="F30:G30"/>
    <mergeCell ref="H30:J30"/>
    <mergeCell ref="K30:L30"/>
    <mergeCell ref="M34:N34"/>
    <mergeCell ref="D36:E36"/>
    <mergeCell ref="F36:G36"/>
    <mergeCell ref="H36:J36"/>
    <mergeCell ref="K36:L36"/>
    <mergeCell ref="M36:N36"/>
    <mergeCell ref="D34:E34"/>
    <mergeCell ref="F34:G34"/>
    <mergeCell ref="H34:J34"/>
    <mergeCell ref="K34:L34"/>
    <mergeCell ref="M38:N38"/>
    <mergeCell ref="D40:E40"/>
    <mergeCell ref="F40:G40"/>
    <mergeCell ref="H40:J40"/>
    <mergeCell ref="K40:L40"/>
    <mergeCell ref="M40:N40"/>
    <mergeCell ref="D38:E38"/>
    <mergeCell ref="F38:G38"/>
    <mergeCell ref="H38:J38"/>
    <mergeCell ref="K38:L38"/>
    <mergeCell ref="M42:N42"/>
    <mergeCell ref="D44:E44"/>
    <mergeCell ref="F44:G44"/>
    <mergeCell ref="H44:J44"/>
    <mergeCell ref="K44:L44"/>
    <mergeCell ref="M44:N44"/>
    <mergeCell ref="D42:E42"/>
    <mergeCell ref="F42:G42"/>
    <mergeCell ref="H42:J42"/>
    <mergeCell ref="K42:L42"/>
    <mergeCell ref="M46:N46"/>
    <mergeCell ref="D48:E48"/>
    <mergeCell ref="F48:G48"/>
    <mergeCell ref="H48:J48"/>
    <mergeCell ref="K48:L48"/>
    <mergeCell ref="M48:N48"/>
    <mergeCell ref="D46:E46"/>
    <mergeCell ref="F46:G46"/>
    <mergeCell ref="H46:J46"/>
    <mergeCell ref="K46:L46"/>
    <mergeCell ref="M50:N50"/>
    <mergeCell ref="D52:E52"/>
    <mergeCell ref="F52:G52"/>
    <mergeCell ref="H52:J52"/>
    <mergeCell ref="K52:L52"/>
    <mergeCell ref="M52:N52"/>
    <mergeCell ref="D50:E50"/>
    <mergeCell ref="F50:G50"/>
    <mergeCell ref="H50:J50"/>
    <mergeCell ref="K50:L50"/>
    <mergeCell ref="M54:N54"/>
    <mergeCell ref="D56:E56"/>
    <mergeCell ref="F56:G56"/>
    <mergeCell ref="H56:J56"/>
    <mergeCell ref="K56:L56"/>
    <mergeCell ref="M56:N56"/>
    <mergeCell ref="D54:E54"/>
    <mergeCell ref="F54:G54"/>
    <mergeCell ref="H54:J54"/>
    <mergeCell ref="K54:L54"/>
    <mergeCell ref="M58:N58"/>
    <mergeCell ref="D60:E60"/>
    <mergeCell ref="F60:G60"/>
    <mergeCell ref="H60:J60"/>
    <mergeCell ref="K60:L60"/>
    <mergeCell ref="M60:N60"/>
    <mergeCell ref="D58:E58"/>
    <mergeCell ref="F58:G58"/>
    <mergeCell ref="H58:J58"/>
    <mergeCell ref="K58:L58"/>
    <mergeCell ref="M62:N62"/>
    <mergeCell ref="D64:E64"/>
    <mergeCell ref="F64:G64"/>
    <mergeCell ref="H64:J64"/>
    <mergeCell ref="K64:L64"/>
    <mergeCell ref="M64:N64"/>
    <mergeCell ref="D62:E62"/>
    <mergeCell ref="F62:G62"/>
    <mergeCell ref="H62:J62"/>
    <mergeCell ref="K62:L62"/>
    <mergeCell ref="M66:N66"/>
    <mergeCell ref="D68:E68"/>
    <mergeCell ref="F68:G68"/>
    <mergeCell ref="H68:J68"/>
    <mergeCell ref="K68:L68"/>
    <mergeCell ref="M68:N68"/>
    <mergeCell ref="D66:E66"/>
    <mergeCell ref="F66:G66"/>
    <mergeCell ref="H66:J66"/>
    <mergeCell ref="K66:L66"/>
    <mergeCell ref="M70:N70"/>
    <mergeCell ref="D72:E72"/>
    <mergeCell ref="F72:G72"/>
    <mergeCell ref="H72:J72"/>
    <mergeCell ref="K72:L72"/>
    <mergeCell ref="M72:N72"/>
    <mergeCell ref="D70:E70"/>
    <mergeCell ref="F70:G70"/>
    <mergeCell ref="H70:J70"/>
    <mergeCell ref="K70:L70"/>
    <mergeCell ref="M74:N74"/>
    <mergeCell ref="D76:E76"/>
    <mergeCell ref="F76:G76"/>
    <mergeCell ref="H76:J76"/>
    <mergeCell ref="K76:L76"/>
    <mergeCell ref="M76:N76"/>
    <mergeCell ref="D74:E74"/>
    <mergeCell ref="F74:G74"/>
    <mergeCell ref="H74:J74"/>
    <mergeCell ref="K74:L74"/>
    <mergeCell ref="M78:N78"/>
    <mergeCell ref="D80:E80"/>
    <mergeCell ref="F80:G80"/>
    <mergeCell ref="H80:J80"/>
    <mergeCell ref="K80:L80"/>
    <mergeCell ref="M80:N80"/>
    <mergeCell ref="D78:E78"/>
    <mergeCell ref="F78:G78"/>
    <mergeCell ref="H78:J78"/>
    <mergeCell ref="K78:L78"/>
    <mergeCell ref="M82:N82"/>
    <mergeCell ref="D84:E84"/>
    <mergeCell ref="F84:G84"/>
    <mergeCell ref="H84:J84"/>
    <mergeCell ref="K84:L84"/>
    <mergeCell ref="M84:N84"/>
    <mergeCell ref="D82:E82"/>
    <mergeCell ref="F82:G82"/>
    <mergeCell ref="H82:J82"/>
    <mergeCell ref="K82:L82"/>
    <mergeCell ref="M86:N86"/>
    <mergeCell ref="D88:E88"/>
    <mergeCell ref="F88:G88"/>
    <mergeCell ref="H88:J88"/>
    <mergeCell ref="K88:L88"/>
    <mergeCell ref="M88:N88"/>
    <mergeCell ref="D86:E86"/>
    <mergeCell ref="F86:G86"/>
    <mergeCell ref="H86:J86"/>
    <mergeCell ref="K86:L86"/>
    <mergeCell ref="M90:N90"/>
    <mergeCell ref="D92:E92"/>
    <mergeCell ref="F92:G92"/>
    <mergeCell ref="H92:J92"/>
    <mergeCell ref="K92:L92"/>
    <mergeCell ref="M92:N92"/>
    <mergeCell ref="D90:E90"/>
    <mergeCell ref="F90:G90"/>
    <mergeCell ref="H90:J90"/>
    <mergeCell ref="K90:L90"/>
    <mergeCell ref="M94:N94"/>
    <mergeCell ref="D96:E96"/>
    <mergeCell ref="F96:G96"/>
    <mergeCell ref="H96:J96"/>
    <mergeCell ref="K96:L96"/>
    <mergeCell ref="M96:N96"/>
    <mergeCell ref="D94:E94"/>
    <mergeCell ref="F94:G94"/>
    <mergeCell ref="H94:J94"/>
    <mergeCell ref="K94:L94"/>
    <mergeCell ref="M98:N98"/>
    <mergeCell ref="D100:E100"/>
    <mergeCell ref="F100:G100"/>
    <mergeCell ref="H100:J100"/>
    <mergeCell ref="K100:L100"/>
    <mergeCell ref="M100:N100"/>
    <mergeCell ref="D98:E98"/>
    <mergeCell ref="F98:G98"/>
    <mergeCell ref="H98:J98"/>
    <mergeCell ref="K98:L98"/>
    <mergeCell ref="M102:N102"/>
    <mergeCell ref="D104:E104"/>
    <mergeCell ref="F104:G104"/>
    <mergeCell ref="H104:J104"/>
    <mergeCell ref="K104:L104"/>
    <mergeCell ref="M104:N104"/>
    <mergeCell ref="D102:E102"/>
    <mergeCell ref="F102:G102"/>
    <mergeCell ref="H102:J102"/>
    <mergeCell ref="K102:L102"/>
    <mergeCell ref="M106:N106"/>
    <mergeCell ref="D108:E108"/>
    <mergeCell ref="F108:G108"/>
    <mergeCell ref="H108:J108"/>
    <mergeCell ref="K108:L108"/>
    <mergeCell ref="M108:N108"/>
    <mergeCell ref="D106:E106"/>
    <mergeCell ref="F106:G106"/>
    <mergeCell ref="H106:J106"/>
    <mergeCell ref="K106:L106"/>
    <mergeCell ref="M110:N110"/>
    <mergeCell ref="D112:E112"/>
    <mergeCell ref="F112:G112"/>
    <mergeCell ref="H112:J112"/>
    <mergeCell ref="K112:L112"/>
    <mergeCell ref="M112:N112"/>
    <mergeCell ref="D110:E110"/>
    <mergeCell ref="F110:G110"/>
    <mergeCell ref="H110:J110"/>
    <mergeCell ref="K110:L110"/>
    <mergeCell ref="M114:N114"/>
    <mergeCell ref="D116:E116"/>
    <mergeCell ref="F116:G116"/>
    <mergeCell ref="H116:J116"/>
    <mergeCell ref="K116:L116"/>
    <mergeCell ref="M116:N116"/>
    <mergeCell ref="D114:E114"/>
    <mergeCell ref="F114:G114"/>
    <mergeCell ref="H114:J114"/>
    <mergeCell ref="K114:L114"/>
    <mergeCell ref="M118:N118"/>
    <mergeCell ref="D120:E120"/>
    <mergeCell ref="F120:G120"/>
    <mergeCell ref="H120:J120"/>
    <mergeCell ref="K120:L120"/>
    <mergeCell ref="M120:N120"/>
    <mergeCell ref="D118:E118"/>
    <mergeCell ref="F118:G118"/>
    <mergeCell ref="H118:J118"/>
    <mergeCell ref="K118:L118"/>
    <mergeCell ref="M122:N122"/>
    <mergeCell ref="D124:E124"/>
    <mergeCell ref="F124:G124"/>
    <mergeCell ref="H124:J124"/>
    <mergeCell ref="K124:L124"/>
    <mergeCell ref="M124:N124"/>
    <mergeCell ref="D122:E122"/>
    <mergeCell ref="F122:G122"/>
    <mergeCell ref="H122:J122"/>
    <mergeCell ref="K122:L122"/>
    <mergeCell ref="M126:N126"/>
    <mergeCell ref="D128:E128"/>
    <mergeCell ref="F128:G128"/>
    <mergeCell ref="H128:J128"/>
    <mergeCell ref="K128:L128"/>
    <mergeCell ref="M128:N128"/>
    <mergeCell ref="D126:E126"/>
    <mergeCell ref="F126:G126"/>
    <mergeCell ref="H126:J126"/>
    <mergeCell ref="K126:L126"/>
    <mergeCell ref="M130:N130"/>
    <mergeCell ref="D132:E132"/>
    <mergeCell ref="F132:G132"/>
    <mergeCell ref="H132:J132"/>
    <mergeCell ref="K132:L132"/>
    <mergeCell ref="M132:N132"/>
    <mergeCell ref="D130:E130"/>
    <mergeCell ref="F130:G130"/>
    <mergeCell ref="H130:J130"/>
    <mergeCell ref="K130:L130"/>
  </mergeCells>
  <hyperlinks>
    <hyperlink ref="F7" location="_ftn1" display="_ftn1"/>
    <hyperlink ref="E8" location="_ftn2" display="_ftn2"/>
    <hyperlink ref="D10" location="_ftn3" display="_ftn3"/>
    <hyperlink ref="D11" location="_ftn4" display="_ftn4"/>
    <hyperlink ref="H12" r:id="rId1" display="_ftn5"/>
    <hyperlink ref="K20" r:id="rId2" display="_ftn6"/>
    <hyperlink ref="M20" location="_ftn7" display="_ftn7"/>
    <hyperlink ref="D30" location="_ftn8" display="_ftn8"/>
    <hyperlink ref="C135" location="_ftnref1" display="_ftnref1"/>
    <hyperlink ref="C136" location="_ftnref2" display="_ftnref2"/>
    <hyperlink ref="C138" location="_ftnref3" display="_ftnref3"/>
    <hyperlink ref="C140" location="_ftnref4" display="_ftnref4"/>
    <hyperlink ref="C142" r:id="rId3" display="_ftnref5"/>
    <hyperlink ref="C144" r:id="rId4" display="_ftnref6"/>
    <hyperlink ref="C147" location="_ftnref7" display="_ftnref7"/>
    <hyperlink ref="C150" location="_ftnref8" display="_ftnref8"/>
  </hyperlinks>
  <printOptions/>
  <pageMargins left="0.75" right="0.75" top="1" bottom="1" header="0.5" footer="0.5"/>
  <pageSetup horizontalDpi="600" verticalDpi="600" orientation="portrait" r:id="rId5"/>
</worksheet>
</file>

<file path=xl/worksheets/sheet2.xml><?xml version="1.0" encoding="utf-8"?>
<worksheet xmlns="http://schemas.openxmlformats.org/spreadsheetml/2006/main" xmlns:r="http://schemas.openxmlformats.org/officeDocument/2006/relationships">
  <dimension ref="B1:T89"/>
  <sheetViews>
    <sheetView zoomScalePageLayoutView="0" workbookViewId="0" topLeftCell="A1">
      <selection activeCell="A1" sqref="A1"/>
    </sheetView>
  </sheetViews>
  <sheetFormatPr defaultColWidth="8.8515625" defaultRowHeight="12.75"/>
  <cols>
    <col min="1" max="16384" width="8.8515625" style="17" customWidth="1"/>
  </cols>
  <sheetData>
    <row r="1" spans="2:14" ht="12.75">
      <c r="B1" s="253" t="s">
        <v>546</v>
      </c>
      <c r="C1" s="253"/>
      <c r="D1" s="253"/>
      <c r="E1" s="253"/>
      <c r="F1" s="253"/>
      <c r="G1" s="253"/>
      <c r="H1" s="253"/>
      <c r="I1" s="253"/>
      <c r="J1" s="253"/>
      <c r="K1" s="253"/>
      <c r="L1" s="253"/>
      <c r="M1" s="253"/>
      <c r="N1" s="253"/>
    </row>
    <row r="2" spans="2:14" ht="12.75">
      <c r="B2" s="19"/>
      <c r="C2" s="20"/>
      <c r="D2" s="20"/>
      <c r="E2" s="20"/>
      <c r="F2" s="20"/>
      <c r="G2" s="20"/>
      <c r="H2" s="20"/>
      <c r="I2" s="20"/>
      <c r="J2" s="20"/>
      <c r="K2" s="20"/>
      <c r="L2" s="20"/>
      <c r="M2" s="20"/>
      <c r="N2" s="20"/>
    </row>
    <row r="3" spans="2:14" ht="12.75">
      <c r="B3" s="21"/>
      <c r="C3" s="20"/>
      <c r="D3" s="20"/>
      <c r="E3" s="20"/>
      <c r="F3" s="20"/>
      <c r="G3" s="168"/>
      <c r="H3" s="168"/>
      <c r="I3" s="168"/>
      <c r="J3" s="168"/>
      <c r="K3" s="168"/>
      <c r="L3" s="20"/>
      <c r="M3" s="20"/>
      <c r="N3" s="20"/>
    </row>
    <row r="4" spans="2:14" ht="13.5">
      <c r="B4" s="169" t="s">
        <v>106</v>
      </c>
      <c r="C4"/>
      <c r="D4"/>
      <c r="E4"/>
      <c r="F4" s="20"/>
      <c r="G4" s="20"/>
      <c r="H4" s="20"/>
      <c r="I4" s="20"/>
      <c r="J4" s="20"/>
      <c r="K4" s="20"/>
      <c r="L4" s="20"/>
      <c r="M4" s="20"/>
      <c r="N4" s="20"/>
    </row>
    <row r="5" spans="2:20" ht="15" customHeight="1">
      <c r="B5" s="185"/>
      <c r="C5" s="184"/>
      <c r="D5" s="184"/>
      <c r="E5" s="184"/>
      <c r="F5" s="184"/>
      <c r="G5" s="184"/>
      <c r="H5" s="184"/>
      <c r="I5" s="184"/>
      <c r="J5" s="184"/>
      <c r="K5" s="184"/>
      <c r="L5" s="184"/>
      <c r="M5" s="184"/>
      <c r="N5" s="184"/>
      <c r="O5" s="184"/>
      <c r="P5" s="184"/>
      <c r="Q5" s="184"/>
      <c r="R5" s="184"/>
      <c r="S5" s="184"/>
      <c r="T5" s="184"/>
    </row>
    <row r="6" spans="2:20" ht="85.5" customHeight="1">
      <c r="B6" s="254" t="s">
        <v>543</v>
      </c>
      <c r="C6" s="254"/>
      <c r="D6" s="254"/>
      <c r="E6" s="254"/>
      <c r="F6" s="254"/>
      <c r="G6" s="254"/>
      <c r="H6" s="254"/>
      <c r="I6" s="254"/>
      <c r="J6" s="254"/>
      <c r="K6" s="254"/>
      <c r="L6" s="254"/>
      <c r="M6" s="186"/>
      <c r="N6" s="186"/>
      <c r="O6" s="186"/>
      <c r="P6" s="186"/>
      <c r="Q6" s="186"/>
      <c r="R6" s="186"/>
      <c r="S6" s="186"/>
      <c r="T6" s="186"/>
    </row>
    <row r="7" spans="2:20" ht="96" customHeight="1">
      <c r="B7" s="254" t="s">
        <v>544</v>
      </c>
      <c r="C7" s="254"/>
      <c r="D7" s="254"/>
      <c r="E7" s="254"/>
      <c r="F7" s="254"/>
      <c r="G7" s="254"/>
      <c r="H7" s="254"/>
      <c r="I7" s="254"/>
      <c r="J7" s="254"/>
      <c r="K7" s="254"/>
      <c r="L7" s="254"/>
      <c r="M7" s="186"/>
      <c r="N7" s="186"/>
      <c r="O7" s="186"/>
      <c r="P7" s="186"/>
      <c r="Q7" s="186"/>
      <c r="R7" s="186"/>
      <c r="S7" s="186"/>
      <c r="T7" s="186"/>
    </row>
    <row r="8" spans="2:20" ht="92.25" customHeight="1">
      <c r="B8" s="254" t="s">
        <v>545</v>
      </c>
      <c r="C8" s="254"/>
      <c r="D8" s="254"/>
      <c r="E8" s="254"/>
      <c r="F8" s="254"/>
      <c r="G8" s="254"/>
      <c r="H8" s="254"/>
      <c r="I8" s="254"/>
      <c r="J8" s="254"/>
      <c r="K8" s="254"/>
      <c r="L8" s="254"/>
      <c r="M8" s="186"/>
      <c r="N8" s="186"/>
      <c r="O8" s="186"/>
      <c r="P8" s="184"/>
      <c r="Q8" s="184"/>
      <c r="R8" s="184"/>
      <c r="S8" s="184"/>
      <c r="T8" s="184"/>
    </row>
    <row r="9" spans="2:20" ht="127.5" customHeight="1">
      <c r="B9" s="254" t="s">
        <v>301</v>
      </c>
      <c r="C9" s="254"/>
      <c r="D9" s="254"/>
      <c r="E9" s="254"/>
      <c r="F9" s="254"/>
      <c r="G9" s="254"/>
      <c r="H9" s="254"/>
      <c r="I9" s="254"/>
      <c r="J9" s="254"/>
      <c r="K9" s="254"/>
      <c r="L9" s="254"/>
      <c r="M9" s="186"/>
      <c r="N9" s="186"/>
      <c r="O9" s="186"/>
      <c r="P9" s="184"/>
      <c r="Q9" s="184"/>
      <c r="R9" s="184"/>
      <c r="S9" s="184"/>
      <c r="T9" s="184"/>
    </row>
    <row r="10" spans="2:20" ht="14.25" customHeight="1">
      <c r="B10" s="184"/>
      <c r="C10" s="184"/>
      <c r="D10" s="184"/>
      <c r="E10" s="184"/>
      <c r="F10" s="184"/>
      <c r="G10" s="184"/>
      <c r="H10" s="184"/>
      <c r="I10" s="184"/>
      <c r="J10" s="184"/>
      <c r="K10" s="184"/>
      <c r="L10" s="184"/>
      <c r="M10" s="184"/>
      <c r="N10" s="184"/>
      <c r="O10" s="184"/>
      <c r="P10" s="184"/>
      <c r="Q10" s="184"/>
      <c r="R10" s="184"/>
      <c r="S10" s="184"/>
      <c r="T10" s="184"/>
    </row>
    <row r="11" spans="2:14" s="18" customFormat="1" ht="12.75">
      <c r="B11" s="171" t="s">
        <v>676</v>
      </c>
      <c r="C11"/>
      <c r="D11"/>
      <c r="E11"/>
      <c r="F11" s="20"/>
      <c r="G11" s="20"/>
      <c r="H11" s="20"/>
      <c r="I11" s="20"/>
      <c r="J11" s="20"/>
      <c r="K11" s="20"/>
      <c r="L11" s="20"/>
      <c r="M11" s="20"/>
      <c r="N11" s="20"/>
    </row>
    <row r="12" spans="2:14" s="18" customFormat="1" ht="12.75">
      <c r="B12" s="170"/>
      <c r="C12"/>
      <c r="D12"/>
      <c r="E12"/>
      <c r="F12" s="20"/>
      <c r="G12" s="20"/>
      <c r="H12" s="20"/>
      <c r="I12" s="20"/>
      <c r="J12" s="20"/>
      <c r="K12" s="20"/>
      <c r="L12" s="20"/>
      <c r="M12" s="20"/>
      <c r="N12" s="20"/>
    </row>
    <row r="13" spans="2:14" ht="12.75">
      <c r="B13" s="170" t="s">
        <v>302</v>
      </c>
      <c r="C13"/>
      <c r="D13"/>
      <c r="E13"/>
      <c r="F13" s="20"/>
      <c r="G13" s="20"/>
      <c r="H13" s="20"/>
      <c r="I13" s="20"/>
      <c r="J13" s="20"/>
      <c r="K13" s="20"/>
      <c r="L13" s="20"/>
      <c r="M13" s="20"/>
      <c r="N13" s="20"/>
    </row>
    <row r="14" spans="2:14" ht="12.75">
      <c r="B14" s="170"/>
      <c r="C14"/>
      <c r="D14"/>
      <c r="E14"/>
      <c r="F14" s="20"/>
      <c r="G14" s="20"/>
      <c r="H14" s="20"/>
      <c r="I14" s="20"/>
      <c r="J14" s="20"/>
      <c r="K14" s="20"/>
      <c r="L14" s="20"/>
      <c r="M14" s="20"/>
      <c r="N14" s="20"/>
    </row>
    <row r="15" spans="2:14" ht="14.25">
      <c r="B15"/>
      <c r="C15"/>
      <c r="D15"/>
      <c r="E15" s="170" t="s">
        <v>677</v>
      </c>
      <c r="F15" s="20"/>
      <c r="G15" s="20"/>
      <c r="H15" s="20"/>
      <c r="I15" s="20"/>
      <c r="J15" s="20"/>
      <c r="K15" s="20"/>
      <c r="L15" s="20"/>
      <c r="M15" s="20"/>
      <c r="N15" s="20"/>
    </row>
    <row r="16" spans="2:14" ht="12.75">
      <c r="B16" s="170"/>
      <c r="C16"/>
      <c r="D16"/>
      <c r="E16"/>
      <c r="F16" s="20"/>
      <c r="G16" s="20"/>
      <c r="H16" s="20"/>
      <c r="I16" s="20"/>
      <c r="J16" s="20"/>
      <c r="K16" s="20"/>
      <c r="L16" s="20"/>
      <c r="M16" s="20"/>
      <c r="N16" s="20"/>
    </row>
    <row r="17" spans="2:14" ht="14.25">
      <c r="B17" s="170" t="s">
        <v>678</v>
      </c>
      <c r="C17"/>
      <c r="D17"/>
      <c r="E17"/>
      <c r="F17" s="20"/>
      <c r="G17" s="20"/>
      <c r="H17" s="20"/>
      <c r="I17" s="20"/>
      <c r="J17" s="20"/>
      <c r="K17" s="20"/>
      <c r="L17" s="20"/>
      <c r="M17" s="20"/>
      <c r="N17" s="20"/>
    </row>
    <row r="18" spans="2:14" ht="14.25">
      <c r="B18" s="170" t="s">
        <v>303</v>
      </c>
      <c r="C18"/>
      <c r="D18"/>
      <c r="E18"/>
      <c r="F18" s="20"/>
      <c r="G18" s="20"/>
      <c r="H18" s="20"/>
      <c r="I18" s="20"/>
      <c r="J18" s="20"/>
      <c r="K18" s="20"/>
      <c r="L18" s="20"/>
      <c r="M18" s="20"/>
      <c r="N18" s="20"/>
    </row>
    <row r="19" spans="2:14" ht="14.25">
      <c r="B19" s="170" t="s">
        <v>304</v>
      </c>
      <c r="C19"/>
      <c r="D19"/>
      <c r="E19"/>
      <c r="F19" s="20"/>
      <c r="G19" s="20"/>
      <c r="H19" s="20"/>
      <c r="I19" s="20"/>
      <c r="J19" s="20"/>
      <c r="K19" s="20"/>
      <c r="L19" s="20"/>
      <c r="M19" s="20"/>
      <c r="N19" s="20"/>
    </row>
    <row r="20" spans="2:14" ht="12.75">
      <c r="B20" s="170"/>
      <c r="C20"/>
      <c r="D20"/>
      <c r="E20"/>
      <c r="F20" s="20"/>
      <c r="G20" s="20"/>
      <c r="H20" s="20"/>
      <c r="I20" s="20"/>
      <c r="J20" s="20"/>
      <c r="K20" s="20"/>
      <c r="L20" s="20"/>
      <c r="M20" s="20"/>
      <c r="N20" s="20"/>
    </row>
    <row r="21" spans="2:14" ht="12.75">
      <c r="B21" s="171" t="s">
        <v>679</v>
      </c>
      <c r="C21"/>
      <c r="D21"/>
      <c r="E21"/>
      <c r="F21" s="20"/>
      <c r="G21" s="20"/>
      <c r="H21" s="20"/>
      <c r="I21" s="20"/>
      <c r="J21" s="20"/>
      <c r="K21" s="20"/>
      <c r="L21" s="20"/>
      <c r="M21" s="20"/>
      <c r="N21" s="20"/>
    </row>
    <row r="22" spans="2:14" ht="12.75">
      <c r="B22" s="170"/>
      <c r="C22"/>
      <c r="D22"/>
      <c r="E22"/>
      <c r="F22" s="20"/>
      <c r="G22" s="20"/>
      <c r="H22" s="20"/>
      <c r="I22" s="20"/>
      <c r="J22" s="20"/>
      <c r="K22" s="20"/>
      <c r="L22" s="20"/>
      <c r="M22" s="20"/>
      <c r="N22" s="20"/>
    </row>
    <row r="23" spans="2:14" ht="12.75">
      <c r="B23" s="170" t="s">
        <v>680</v>
      </c>
      <c r="C23"/>
      <c r="D23"/>
      <c r="E23"/>
      <c r="F23" s="20"/>
      <c r="G23" s="20"/>
      <c r="H23" s="20"/>
      <c r="I23" s="20"/>
      <c r="J23" s="20"/>
      <c r="K23" s="20"/>
      <c r="L23" s="20"/>
      <c r="M23" s="20"/>
      <c r="N23" s="20"/>
    </row>
    <row r="24" spans="2:14" ht="12.75">
      <c r="B24" s="172" t="s">
        <v>681</v>
      </c>
      <c r="C24"/>
      <c r="D24"/>
      <c r="E24"/>
      <c r="F24" s="20"/>
      <c r="G24" s="20"/>
      <c r="H24" s="20"/>
      <c r="I24" s="20"/>
      <c r="J24" s="20"/>
      <c r="K24" s="20"/>
      <c r="L24" s="20"/>
      <c r="M24" s="20"/>
      <c r="N24" s="20"/>
    </row>
    <row r="25" spans="2:14" ht="12.75">
      <c r="B25" s="172" t="s">
        <v>682</v>
      </c>
      <c r="C25"/>
      <c r="D25"/>
      <c r="E25"/>
      <c r="F25" s="20"/>
      <c r="G25" s="20"/>
      <c r="H25" s="20"/>
      <c r="I25" s="20"/>
      <c r="J25" s="20"/>
      <c r="K25" s="20"/>
      <c r="L25" s="20"/>
      <c r="M25" s="20"/>
      <c r="N25" s="20"/>
    </row>
    <row r="26" spans="2:14" ht="12.75">
      <c r="B26" s="172" t="s">
        <v>683</v>
      </c>
      <c r="C26"/>
      <c r="D26"/>
      <c r="E26"/>
      <c r="F26" s="20"/>
      <c r="G26" s="20"/>
      <c r="H26" s="20"/>
      <c r="I26" s="20"/>
      <c r="J26" s="20"/>
      <c r="K26" s="20"/>
      <c r="L26" s="20"/>
      <c r="M26" s="20"/>
      <c r="N26" s="20"/>
    </row>
    <row r="27" spans="2:14" ht="12.75">
      <c r="B27" s="172" t="s">
        <v>684</v>
      </c>
      <c r="C27"/>
      <c r="D27"/>
      <c r="E27"/>
      <c r="F27" s="20"/>
      <c r="G27" s="20"/>
      <c r="H27" s="20"/>
      <c r="I27" s="20"/>
      <c r="J27" s="20"/>
      <c r="K27" s="20"/>
      <c r="L27" s="20"/>
      <c r="M27" s="20"/>
      <c r="N27" s="20"/>
    </row>
    <row r="28" spans="2:14" ht="12.75">
      <c r="B28" s="172" t="s">
        <v>685</v>
      </c>
      <c r="C28"/>
      <c r="D28"/>
      <c r="E28"/>
      <c r="F28" s="20"/>
      <c r="G28" s="20"/>
      <c r="H28" s="20"/>
      <c r="I28" s="20"/>
      <c r="J28" s="20"/>
      <c r="K28" s="20"/>
      <c r="L28" s="20"/>
      <c r="M28" s="20"/>
      <c r="N28" s="20"/>
    </row>
    <row r="29" spans="2:16" ht="12.75">
      <c r="B29" s="172" t="s">
        <v>686</v>
      </c>
      <c r="C29"/>
      <c r="D29"/>
      <c r="E29"/>
      <c r="F29" s="20"/>
      <c r="G29" s="20"/>
      <c r="H29" s="20"/>
      <c r="I29" s="20"/>
      <c r="J29" s="20"/>
      <c r="K29" s="20"/>
      <c r="L29" s="20"/>
      <c r="M29" s="20"/>
      <c r="N29" s="20"/>
      <c r="O29" s="20"/>
      <c r="P29" s="20"/>
    </row>
    <row r="30" spans="2:16" ht="12.75">
      <c r="B30" s="172" t="s">
        <v>687</v>
      </c>
      <c r="C30"/>
      <c r="D30"/>
      <c r="E30"/>
      <c r="F30" s="20"/>
      <c r="G30" s="20"/>
      <c r="H30" s="20"/>
      <c r="I30" s="20"/>
      <c r="J30" s="20"/>
      <c r="K30" s="20"/>
      <c r="L30" s="20"/>
      <c r="M30" s="20"/>
      <c r="N30" s="20"/>
      <c r="O30" s="20"/>
      <c r="P30" s="20"/>
    </row>
    <row r="31" spans="2:16" ht="12.75">
      <c r="B31" s="173"/>
      <c r="C31"/>
      <c r="D31"/>
      <c r="E31"/>
      <c r="F31" s="20"/>
      <c r="G31" s="20"/>
      <c r="H31" s="20"/>
      <c r="I31" s="20"/>
      <c r="J31" s="20"/>
      <c r="K31" s="20"/>
      <c r="L31" s="20"/>
      <c r="M31" s="20"/>
      <c r="N31" s="20"/>
      <c r="O31" s="20"/>
      <c r="P31" s="20"/>
    </row>
    <row r="32" spans="2:16" ht="12.75">
      <c r="B32" s="170"/>
      <c r="C32"/>
      <c r="D32"/>
      <c r="E32"/>
      <c r="G32" s="20"/>
      <c r="H32" s="20"/>
      <c r="I32" s="19"/>
      <c r="J32" s="19"/>
      <c r="K32" s="20"/>
      <c r="L32" s="20"/>
      <c r="N32" s="20"/>
      <c r="O32" s="20"/>
      <c r="P32" s="20"/>
    </row>
    <row r="33" spans="2:16" ht="12.75">
      <c r="B33" s="170" t="s">
        <v>688</v>
      </c>
      <c r="C33"/>
      <c r="D33"/>
      <c r="E33"/>
      <c r="F33" s="20"/>
      <c r="G33" s="20"/>
      <c r="H33" s="20"/>
      <c r="I33" s="20"/>
      <c r="J33" s="20"/>
      <c r="K33" s="20"/>
      <c r="L33" s="20"/>
      <c r="M33" s="20"/>
      <c r="N33" s="20"/>
      <c r="O33" s="20"/>
      <c r="P33" s="20"/>
    </row>
    <row r="34" spans="2:16" ht="14.25">
      <c r="B34" s="174" t="s">
        <v>305</v>
      </c>
      <c r="C34"/>
      <c r="D34"/>
      <c r="E34"/>
      <c r="F34" s="22"/>
      <c r="H34" s="22"/>
      <c r="I34" s="22"/>
      <c r="J34" s="22"/>
      <c r="K34" s="20"/>
      <c r="O34" s="20"/>
      <c r="P34" s="20"/>
    </row>
    <row r="35" spans="2:16" ht="12.75">
      <c r="B35" s="174" t="s">
        <v>689</v>
      </c>
      <c r="C35"/>
      <c r="D35"/>
      <c r="E35"/>
      <c r="F35" s="22"/>
      <c r="H35" s="22"/>
      <c r="I35" s="22"/>
      <c r="J35" s="22"/>
      <c r="K35" s="20"/>
      <c r="O35" s="20"/>
      <c r="P35" s="20"/>
    </row>
    <row r="36" spans="2:16" ht="14.25">
      <c r="B36" s="174" t="s">
        <v>0</v>
      </c>
      <c r="C36"/>
      <c r="D36"/>
      <c r="E36"/>
      <c r="F36" s="20"/>
      <c r="G36" s="20"/>
      <c r="H36" s="22"/>
      <c r="I36" s="22"/>
      <c r="J36" s="22"/>
      <c r="K36" s="20"/>
      <c r="O36" s="20"/>
      <c r="P36" s="20"/>
    </row>
    <row r="37" spans="2:16" ht="12.75">
      <c r="B37" s="174" t="s">
        <v>1</v>
      </c>
      <c r="C37"/>
      <c r="D37"/>
      <c r="E37"/>
      <c r="F37" s="20"/>
      <c r="G37" s="20"/>
      <c r="H37" s="20"/>
      <c r="I37" s="20"/>
      <c r="J37" s="20"/>
      <c r="K37" s="20"/>
      <c r="L37" s="22"/>
      <c r="M37" s="22"/>
      <c r="N37" s="22"/>
      <c r="O37" s="20"/>
      <c r="P37" s="20"/>
    </row>
    <row r="38" spans="2:16" ht="12" customHeight="1">
      <c r="B38" s="170"/>
      <c r="C38"/>
      <c r="D38"/>
      <c r="E38"/>
      <c r="F38" s="156"/>
      <c r="H38" s="156"/>
      <c r="I38" s="156"/>
      <c r="J38" s="156"/>
      <c r="K38" s="20"/>
      <c r="O38" s="20"/>
      <c r="P38" s="20"/>
    </row>
    <row r="39" spans="2:16" ht="14.25">
      <c r="B39" s="175" t="s">
        <v>306</v>
      </c>
      <c r="C39"/>
      <c r="D39"/>
      <c r="E39"/>
      <c r="F39" s="20"/>
      <c r="G39" s="20"/>
      <c r="H39" s="22"/>
      <c r="I39" s="22"/>
      <c r="J39" s="22"/>
      <c r="K39" s="20"/>
      <c r="M39" s="20"/>
      <c r="N39" s="20"/>
      <c r="O39" s="20"/>
      <c r="P39" s="20"/>
    </row>
    <row r="40" spans="2:16" ht="14.25">
      <c r="B40" s="176" t="s">
        <v>2</v>
      </c>
      <c r="C40"/>
      <c r="D40"/>
      <c r="E40"/>
      <c r="F40" s="20"/>
      <c r="G40" s="20"/>
      <c r="H40" s="22"/>
      <c r="I40" s="22"/>
      <c r="J40" s="22"/>
      <c r="K40" s="20"/>
      <c r="M40" s="20"/>
      <c r="N40" s="20"/>
      <c r="O40" s="20"/>
      <c r="P40" s="20"/>
    </row>
    <row r="41" spans="2:16" ht="14.25">
      <c r="B41" s="177" t="s">
        <v>3</v>
      </c>
      <c r="C41"/>
      <c r="D41"/>
      <c r="E41"/>
      <c r="F41" s="20"/>
      <c r="G41" s="20"/>
      <c r="H41" s="20"/>
      <c r="I41" s="20"/>
      <c r="J41" s="20"/>
      <c r="K41" s="20"/>
      <c r="L41" s="20"/>
      <c r="M41" s="20"/>
      <c r="N41" s="20"/>
      <c r="O41" s="20"/>
      <c r="P41" s="20"/>
    </row>
    <row r="42" spans="2:16" ht="14.25">
      <c r="B42" s="177" t="s">
        <v>4</v>
      </c>
      <c r="C42"/>
      <c r="D42"/>
      <c r="E42"/>
      <c r="G42" s="20"/>
      <c r="H42" s="20"/>
      <c r="I42" s="20"/>
      <c r="J42" s="20"/>
      <c r="K42" s="20"/>
      <c r="L42" s="20"/>
      <c r="M42" s="20"/>
      <c r="N42" s="20"/>
      <c r="O42" s="20"/>
      <c r="P42" s="20"/>
    </row>
    <row r="43" spans="2:16" ht="14.25">
      <c r="B43" s="177" t="s">
        <v>5</v>
      </c>
      <c r="C43"/>
      <c r="D43"/>
      <c r="E43"/>
      <c r="F43" s="20"/>
      <c r="G43" s="20"/>
      <c r="H43" s="20"/>
      <c r="I43" s="20"/>
      <c r="J43" s="20"/>
      <c r="K43" s="20"/>
      <c r="L43" s="20"/>
      <c r="M43" s="20"/>
      <c r="N43" s="20"/>
      <c r="O43" s="20"/>
      <c r="P43" s="20"/>
    </row>
    <row r="44" spans="2:5" ht="14.25">
      <c r="B44" s="176" t="s">
        <v>6</v>
      </c>
      <c r="C44"/>
      <c r="D44"/>
      <c r="E44"/>
    </row>
    <row r="45" spans="2:5" ht="14.25">
      <c r="B45" s="176" t="s">
        <v>7</v>
      </c>
      <c r="C45"/>
      <c r="D45"/>
      <c r="E45"/>
    </row>
    <row r="46" spans="2:5" ht="14.25">
      <c r="B46" s="176" t="s">
        <v>8</v>
      </c>
      <c r="C46"/>
      <c r="D46"/>
      <c r="E46"/>
    </row>
    <row r="47" spans="2:5" ht="12.75">
      <c r="B47" s="176"/>
      <c r="C47"/>
      <c r="D47"/>
      <c r="E47"/>
    </row>
    <row r="48" spans="2:5" ht="14.25">
      <c r="B48" s="178" t="s">
        <v>9</v>
      </c>
      <c r="C48"/>
      <c r="D48"/>
      <c r="E48"/>
    </row>
    <row r="49" spans="2:5" ht="12.75">
      <c r="B49" s="179"/>
      <c r="C49"/>
      <c r="D49"/>
      <c r="E49"/>
    </row>
    <row r="50" spans="2:5" ht="12.75">
      <c r="B50" s="179" t="s">
        <v>10</v>
      </c>
      <c r="C50"/>
      <c r="D50"/>
      <c r="E50"/>
    </row>
    <row r="51" spans="2:5" ht="14.25">
      <c r="B51" s="180" t="s">
        <v>11</v>
      </c>
      <c r="C51" s="181" t="s">
        <v>12</v>
      </c>
      <c r="D51"/>
      <c r="E51"/>
    </row>
    <row r="52" spans="2:5" ht="14.25">
      <c r="B52" s="180" t="s">
        <v>13</v>
      </c>
      <c r="C52" s="181" t="s">
        <v>14</v>
      </c>
      <c r="D52"/>
      <c r="E52"/>
    </row>
    <row r="53" spans="2:5" ht="12.75">
      <c r="B53" s="179"/>
      <c r="C53"/>
      <c r="D53"/>
      <c r="E53"/>
    </row>
    <row r="54" spans="2:5" ht="12.75">
      <c r="B54" s="179" t="s">
        <v>15</v>
      </c>
      <c r="C54"/>
      <c r="D54"/>
      <c r="E54"/>
    </row>
    <row r="55" spans="2:5" ht="14.25">
      <c r="B55" s="180" t="s">
        <v>11</v>
      </c>
      <c r="C55" s="181" t="s">
        <v>16</v>
      </c>
      <c r="D55"/>
      <c r="E55"/>
    </row>
    <row r="56" spans="2:5" ht="14.25">
      <c r="B56" s="180" t="s">
        <v>13</v>
      </c>
      <c r="C56" s="181" t="s">
        <v>17</v>
      </c>
      <c r="D56"/>
      <c r="E56"/>
    </row>
    <row r="57" spans="2:5" ht="12.75">
      <c r="B57" s="179"/>
      <c r="C57"/>
      <c r="D57"/>
      <c r="E57"/>
    </row>
    <row r="58" spans="2:5" ht="12.75">
      <c r="B58" s="179" t="s">
        <v>18</v>
      </c>
      <c r="C58"/>
      <c r="D58"/>
      <c r="E58"/>
    </row>
    <row r="59" spans="2:5" ht="14.25">
      <c r="B59" s="180" t="s">
        <v>11</v>
      </c>
      <c r="C59" s="181" t="s">
        <v>19</v>
      </c>
      <c r="D59"/>
      <c r="E59"/>
    </row>
    <row r="60" spans="2:5" ht="14.25">
      <c r="B60" s="180" t="s">
        <v>13</v>
      </c>
      <c r="C60" s="181" t="s">
        <v>20</v>
      </c>
      <c r="D60"/>
      <c r="E60"/>
    </row>
    <row r="61" spans="2:5" ht="12.75">
      <c r="B61" s="179"/>
      <c r="C61"/>
      <c r="D61"/>
      <c r="E61"/>
    </row>
    <row r="62" spans="2:5" ht="12.75">
      <c r="B62" s="179" t="s">
        <v>21</v>
      </c>
      <c r="C62"/>
      <c r="D62"/>
      <c r="E62"/>
    </row>
    <row r="63" spans="2:5" ht="14.25">
      <c r="B63" s="180" t="s">
        <v>11</v>
      </c>
      <c r="C63" s="181" t="s">
        <v>22</v>
      </c>
      <c r="D63"/>
      <c r="E63"/>
    </row>
    <row r="64" spans="2:5" ht="14.25">
      <c r="B64" s="180" t="s">
        <v>13</v>
      </c>
      <c r="C64" s="181" t="s">
        <v>23</v>
      </c>
      <c r="D64"/>
      <c r="E64"/>
    </row>
    <row r="65" spans="2:5" ht="12.75">
      <c r="B65" s="179"/>
      <c r="C65"/>
      <c r="D65"/>
      <c r="E65"/>
    </row>
    <row r="66" spans="2:5" ht="12.75">
      <c r="B66" s="179" t="s">
        <v>24</v>
      </c>
      <c r="C66"/>
      <c r="D66"/>
      <c r="E66"/>
    </row>
    <row r="67" spans="2:5" ht="14.25">
      <c r="B67" s="180" t="s">
        <v>11</v>
      </c>
      <c r="C67" s="181" t="s">
        <v>25</v>
      </c>
      <c r="D67"/>
      <c r="E67"/>
    </row>
    <row r="68" spans="2:5" ht="14.25">
      <c r="B68" s="180" t="s">
        <v>13</v>
      </c>
      <c r="C68" s="181" t="s">
        <v>26</v>
      </c>
      <c r="D68"/>
      <c r="E68"/>
    </row>
    <row r="69" spans="2:5" ht="12.75">
      <c r="B69" s="170"/>
      <c r="C69"/>
      <c r="D69"/>
      <c r="E69"/>
    </row>
    <row r="70" spans="2:5" ht="14.25">
      <c r="B70" s="175" t="s">
        <v>27</v>
      </c>
      <c r="C70"/>
      <c r="D70"/>
      <c r="E70"/>
    </row>
    <row r="71" spans="2:5" ht="12.75">
      <c r="B71" s="170"/>
      <c r="C71"/>
      <c r="D71"/>
      <c r="E71"/>
    </row>
    <row r="72" spans="2:5" ht="12.75">
      <c r="B72" s="177" t="s">
        <v>28</v>
      </c>
      <c r="C72"/>
      <c r="D72"/>
      <c r="E72"/>
    </row>
    <row r="73" spans="2:5" ht="12.75">
      <c r="B73" s="170"/>
      <c r="C73"/>
      <c r="D73"/>
      <c r="E73"/>
    </row>
    <row r="74" spans="2:5" ht="14.25">
      <c r="B74" s="175" t="s">
        <v>29</v>
      </c>
      <c r="C74"/>
      <c r="D74"/>
      <c r="E74"/>
    </row>
    <row r="75" spans="2:5" ht="12.75">
      <c r="B75" s="170"/>
      <c r="C75"/>
      <c r="D75"/>
      <c r="E75"/>
    </row>
    <row r="76" spans="2:5" ht="12.75">
      <c r="B76" s="182" t="s">
        <v>41</v>
      </c>
      <c r="C76"/>
      <c r="D76"/>
      <c r="E76"/>
    </row>
    <row r="77" spans="2:5" ht="12.75">
      <c r="B77" s="170"/>
      <c r="C77"/>
      <c r="D77"/>
      <c r="E77"/>
    </row>
    <row r="78" spans="2:15" ht="12.75">
      <c r="B78" s="27"/>
      <c r="C78" s="27"/>
      <c r="D78" s="27"/>
      <c r="E78" s="27"/>
      <c r="F78" s="27"/>
      <c r="G78" s="27"/>
      <c r="H78" s="27"/>
      <c r="I78" s="27"/>
      <c r="J78" s="27"/>
      <c r="K78" s="27"/>
      <c r="L78" s="27"/>
      <c r="M78" s="27"/>
      <c r="N78" s="27"/>
      <c r="O78" s="27"/>
    </row>
    <row r="79" spans="2:15" ht="42" customHeight="1">
      <c r="B79" s="251" t="s">
        <v>623</v>
      </c>
      <c r="C79" s="252"/>
      <c r="D79" s="252"/>
      <c r="E79" s="252"/>
      <c r="F79" s="252"/>
      <c r="G79" s="252"/>
      <c r="H79" s="252"/>
      <c r="I79" s="252"/>
      <c r="J79" s="252"/>
      <c r="K79" s="252"/>
      <c r="L79" s="252"/>
      <c r="M79" s="252"/>
      <c r="N79" s="252"/>
      <c r="O79" s="252"/>
    </row>
    <row r="80" spans="2:17" ht="15" customHeight="1">
      <c r="B80" s="27"/>
      <c r="C80" s="187"/>
      <c r="D80" s="187"/>
      <c r="E80" s="187"/>
      <c r="F80" s="187"/>
      <c r="G80" s="187"/>
      <c r="H80" s="187"/>
      <c r="I80" s="187"/>
      <c r="J80" s="187"/>
      <c r="K80" s="187"/>
      <c r="L80" s="187"/>
      <c r="M80" s="187"/>
      <c r="N80" s="187"/>
      <c r="O80" s="187"/>
      <c r="P80" s="187"/>
      <c r="Q80" s="187"/>
    </row>
    <row r="81" spans="2:11" ht="12.75">
      <c r="B81" s="183"/>
      <c r="C81" s="183"/>
      <c r="D81" s="183"/>
      <c r="E81" s="183"/>
      <c r="F81" s="183"/>
      <c r="G81" s="183"/>
      <c r="H81" s="183"/>
      <c r="I81" s="183"/>
      <c r="J81" s="183"/>
      <c r="K81" s="183"/>
    </row>
    <row r="82" spans="2:11" ht="12.75">
      <c r="B82" s="183"/>
      <c r="C82" s="183"/>
      <c r="D82" s="183"/>
      <c r="E82" s="183"/>
      <c r="F82" s="183"/>
      <c r="G82" s="183"/>
      <c r="H82" s="183"/>
      <c r="I82" s="183"/>
      <c r="J82" s="183"/>
      <c r="K82" s="183"/>
    </row>
    <row r="83" spans="2:11" ht="12.75">
      <c r="B83" s="183"/>
      <c r="C83" s="183"/>
      <c r="D83" s="183"/>
      <c r="E83" s="183"/>
      <c r="F83" s="183"/>
      <c r="G83" s="183"/>
      <c r="H83" s="183"/>
      <c r="I83" s="183"/>
      <c r="J83" s="183"/>
      <c r="K83" s="183"/>
    </row>
    <row r="84" spans="2:11" ht="12.75">
      <c r="B84" s="183"/>
      <c r="C84" s="183"/>
      <c r="D84" s="183"/>
      <c r="E84" s="183"/>
      <c r="F84" s="183"/>
      <c r="G84" s="183"/>
      <c r="H84" s="183"/>
      <c r="I84" s="183"/>
      <c r="J84" s="183"/>
      <c r="K84" s="183"/>
    </row>
    <row r="85" spans="2:11" ht="12.75">
      <c r="B85" s="183"/>
      <c r="C85" s="183"/>
      <c r="D85" s="183"/>
      <c r="E85" s="183"/>
      <c r="F85" s="183"/>
      <c r="G85" s="183"/>
      <c r="H85" s="183"/>
      <c r="I85" s="183"/>
      <c r="J85" s="183"/>
      <c r="K85" s="183"/>
    </row>
    <row r="86" spans="2:11" ht="12.75">
      <c r="B86" s="183"/>
      <c r="C86" s="183"/>
      <c r="D86" s="183"/>
      <c r="E86" s="183"/>
      <c r="F86" s="183"/>
      <c r="G86" s="183"/>
      <c r="H86" s="183"/>
      <c r="I86" s="183"/>
      <c r="J86" s="183"/>
      <c r="K86" s="183"/>
    </row>
    <row r="87" spans="2:11" ht="12.75">
      <c r="B87" s="183"/>
      <c r="C87" s="183"/>
      <c r="D87" s="183"/>
      <c r="E87" s="183"/>
      <c r="F87" s="183"/>
      <c r="G87" s="183"/>
      <c r="H87" s="183"/>
      <c r="I87" s="183"/>
      <c r="J87" s="183"/>
      <c r="K87" s="183"/>
    </row>
    <row r="88" spans="2:11" ht="12.75">
      <c r="B88" s="183"/>
      <c r="C88" s="183"/>
      <c r="D88" s="183"/>
      <c r="E88" s="183"/>
      <c r="F88" s="183"/>
      <c r="G88" s="183"/>
      <c r="H88" s="183"/>
      <c r="I88" s="183"/>
      <c r="J88" s="183"/>
      <c r="K88" s="183"/>
    </row>
    <row r="89" spans="2:11" ht="12.75">
      <c r="B89" s="183"/>
      <c r="C89" s="183"/>
      <c r="D89" s="183"/>
      <c r="E89" s="183"/>
      <c r="F89" s="183"/>
      <c r="G89" s="183"/>
      <c r="H89" s="183"/>
      <c r="I89" s="183"/>
      <c r="J89" s="183"/>
      <c r="K89" s="183"/>
    </row>
  </sheetData>
  <sheetProtection/>
  <mergeCells count="6">
    <mergeCell ref="B79:O79"/>
    <mergeCell ref="B1:N1"/>
    <mergeCell ref="B6:L6"/>
    <mergeCell ref="B7:L7"/>
    <mergeCell ref="B8:L8"/>
    <mergeCell ref="B9:L9"/>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BC121"/>
  <sheetViews>
    <sheetView zoomScale="75" zoomScaleNormal="75" zoomScalePageLayoutView="0" workbookViewId="0" topLeftCell="A1">
      <pane xSplit="5" ySplit="10" topLeftCell="F11" activePane="bottomRight" state="frozen"/>
      <selection pane="topLeft" activeCell="A8" sqref="A8"/>
      <selection pane="topRight" activeCell="F8" sqref="F8"/>
      <selection pane="bottomLeft" activeCell="A11" sqref="A11"/>
      <selection pane="bottomRight" activeCell="F11" sqref="F11"/>
    </sheetView>
  </sheetViews>
  <sheetFormatPr defaultColWidth="9.140625" defaultRowHeight="12.75"/>
  <cols>
    <col min="1" max="1" width="11.140625" style="49" customWidth="1"/>
    <col min="2" max="2" width="31.00390625" style="49" hidden="1" customWidth="1"/>
    <col min="3" max="3" width="56.7109375" style="49" hidden="1" customWidth="1"/>
    <col min="4" max="4" width="40.8515625" style="159" hidden="1" customWidth="1"/>
    <col min="5" max="5" width="10.28125" style="0" hidden="1" customWidth="1"/>
    <col min="6" max="7" width="9.00390625" style="56" customWidth="1"/>
    <col min="8" max="8" width="11.57421875" style="67" customWidth="1"/>
    <col min="9" max="9" width="12.00390625" style="67" customWidth="1"/>
    <col min="10" max="10" width="3.8515625" style="67" customWidth="1"/>
    <col min="11" max="12" width="9.140625" style="56" bestFit="1" customWidth="1"/>
    <col min="13" max="13" width="9.8515625" style="67" customWidth="1"/>
    <col min="14" max="14" width="11.00390625" style="67" customWidth="1"/>
    <col min="15" max="15" width="3.8515625" style="67" customWidth="1"/>
    <col min="16" max="17" width="9.140625" style="56" bestFit="1" customWidth="1"/>
    <col min="18" max="18" width="10.140625" style="67" customWidth="1"/>
    <col min="19" max="19" width="12.7109375" style="67" customWidth="1"/>
    <col min="20" max="20" width="3.421875" style="56" customWidth="1"/>
    <col min="21" max="22" width="9.140625" style="56" bestFit="1" customWidth="1"/>
    <col min="23" max="24" width="9.140625" style="67" bestFit="1" customWidth="1"/>
    <col min="25" max="25" width="4.00390625" style="56" customWidth="1"/>
    <col min="26" max="27" width="8.7109375" style="65" customWidth="1"/>
    <col min="28" max="28" width="8.7109375" style="81" customWidth="1"/>
    <col min="29" max="29" width="10.140625" style="81" customWidth="1"/>
    <col min="30" max="30" width="2.8515625" style="65" customWidth="1"/>
    <col min="31" max="32" width="11.00390625" style="65" customWidth="1"/>
    <col min="33" max="34" width="11.00390625" style="81" customWidth="1"/>
    <col min="35" max="35" width="3.7109375" style="65" customWidth="1"/>
    <col min="36" max="37" width="10.7109375" style="56" customWidth="1"/>
    <col min="38" max="39" width="10.7109375" style="67" customWidth="1"/>
    <col min="40" max="40" width="3.7109375" style="56" customWidth="1"/>
    <col min="41" max="42" width="9.140625" style="56" bestFit="1" customWidth="1"/>
    <col min="43" max="43" width="9.140625" style="67" bestFit="1" customWidth="1"/>
    <col min="44" max="44" width="11.28125" style="67" bestFit="1" customWidth="1"/>
    <col min="45" max="45" width="3.7109375" style="56" customWidth="1"/>
    <col min="46" max="46" width="8.8515625" style="87" customWidth="1"/>
    <col min="47" max="47" width="8.8515625" style="88" customWidth="1"/>
    <col min="48" max="49" width="8.8515625" style="85" customWidth="1"/>
    <col min="50" max="50" width="8.8515625" style="59" customWidth="1"/>
    <col min="51" max="51" width="9.57421875" style="110" customWidth="1"/>
    <col min="52" max="53" width="8.8515625" style="110" customWidth="1"/>
    <col min="54" max="54" width="8.8515625" style="59" customWidth="1"/>
    <col min="55" max="55" width="8.7109375" style="74" customWidth="1"/>
  </cols>
  <sheetData>
    <row r="1" spans="1:4" ht="12.75">
      <c r="A1" s="41"/>
      <c r="B1" s="41"/>
      <c r="C1" s="41"/>
      <c r="D1" s="42"/>
    </row>
    <row r="2" spans="1:4" ht="12.75">
      <c r="A2" s="43"/>
      <c r="B2" s="43"/>
      <c r="C2" s="44"/>
      <c r="D2" s="44"/>
    </row>
    <row r="3" spans="2:12" ht="15.75">
      <c r="B3" s="43"/>
      <c r="C3" s="44"/>
      <c r="D3" s="73" t="s">
        <v>395</v>
      </c>
      <c r="G3" s="57"/>
      <c r="H3" s="148" t="s">
        <v>246</v>
      </c>
      <c r="I3" s="57"/>
      <c r="J3" s="57"/>
      <c r="K3" s="57"/>
      <c r="L3" s="57"/>
    </row>
    <row r="4" spans="1:46" ht="25.5">
      <c r="A4" s="52" t="s">
        <v>493</v>
      </c>
      <c r="B4" s="43"/>
      <c r="C4" s="166"/>
      <c r="D4" s="62" t="s">
        <v>399</v>
      </c>
      <c r="F4" s="57"/>
      <c r="G4" s="57"/>
      <c r="H4" s="68"/>
      <c r="I4" s="68"/>
      <c r="J4" s="68"/>
      <c r="K4" s="57"/>
      <c r="L4" s="57"/>
      <c r="M4" s="68"/>
      <c r="N4" s="68"/>
      <c r="O4" s="68"/>
      <c r="P4" s="57"/>
      <c r="Q4" s="57"/>
      <c r="R4" s="68"/>
      <c r="S4" s="68"/>
      <c r="T4" s="57"/>
      <c r="U4" s="57"/>
      <c r="V4" s="57"/>
      <c r="W4" s="68"/>
      <c r="X4" s="68"/>
      <c r="Y4" s="57"/>
      <c r="Z4" s="66"/>
      <c r="AA4" s="66"/>
      <c r="AB4" s="82"/>
      <c r="AC4" s="82"/>
      <c r="AD4" s="66"/>
      <c r="AE4" s="66"/>
      <c r="AF4" s="66"/>
      <c r="AG4" s="82"/>
      <c r="AH4" s="82"/>
      <c r="AI4" s="66"/>
      <c r="AO4" s="57"/>
      <c r="AP4" s="57"/>
      <c r="AQ4" s="68"/>
      <c r="AR4" s="68"/>
      <c r="AS4" s="57"/>
      <c r="AT4" s="89"/>
    </row>
    <row r="5" spans="1:14" ht="12.75">
      <c r="A5" s="149"/>
      <c r="B5" s="43"/>
      <c r="C5" s="166"/>
      <c r="D5" s="73" t="s">
        <v>396</v>
      </c>
      <c r="H5" s="261" t="s">
        <v>494</v>
      </c>
      <c r="I5" s="261"/>
      <c r="J5" s="261"/>
      <c r="K5" s="261"/>
      <c r="L5" s="261"/>
      <c r="M5" s="261"/>
      <c r="N5" s="261"/>
    </row>
    <row r="6" spans="1:14" ht="12.75">
      <c r="A6" s="43"/>
      <c r="B6" s="43"/>
      <c r="C6" s="44"/>
      <c r="D6" s="61" t="s">
        <v>405</v>
      </c>
      <c r="H6" s="262" t="s">
        <v>495</v>
      </c>
      <c r="I6" s="262"/>
      <c r="J6" s="262"/>
      <c r="K6" s="262"/>
      <c r="L6" s="262"/>
      <c r="M6" s="262"/>
      <c r="N6" s="262"/>
    </row>
    <row r="7" spans="1:4" ht="12.75">
      <c r="A7" s="43"/>
      <c r="B7" s="43"/>
      <c r="C7" s="44"/>
      <c r="D7" s="44"/>
    </row>
    <row r="8" spans="1:55" ht="33.75" customHeight="1">
      <c r="A8" s="52" t="s">
        <v>618</v>
      </c>
      <c r="B8" s="52" t="s">
        <v>619</v>
      </c>
      <c r="C8" s="52" t="s">
        <v>135</v>
      </c>
      <c r="D8" s="53" t="s">
        <v>134</v>
      </c>
      <c r="E8" s="1"/>
      <c r="F8" s="255" t="s">
        <v>247</v>
      </c>
      <c r="G8" s="256"/>
      <c r="H8" s="256"/>
      <c r="I8" s="257"/>
      <c r="J8" s="71"/>
      <c r="K8" s="255" t="s">
        <v>404</v>
      </c>
      <c r="L8" s="256"/>
      <c r="M8" s="256"/>
      <c r="N8" s="257"/>
      <c r="O8" s="71"/>
      <c r="P8" s="255" t="s">
        <v>408</v>
      </c>
      <c r="Q8" s="256"/>
      <c r="R8" s="256"/>
      <c r="S8" s="257"/>
      <c r="T8" s="71"/>
      <c r="U8" s="255" t="s">
        <v>49</v>
      </c>
      <c r="V8" s="256"/>
      <c r="W8" s="256"/>
      <c r="X8" s="257"/>
      <c r="Y8" s="71"/>
      <c r="Z8" s="255" t="s">
        <v>248</v>
      </c>
      <c r="AA8" s="256"/>
      <c r="AB8" s="256"/>
      <c r="AC8" s="257"/>
      <c r="AD8" s="71"/>
      <c r="AE8" s="255" t="s">
        <v>437</v>
      </c>
      <c r="AF8" s="256"/>
      <c r="AG8" s="256"/>
      <c r="AH8" s="257"/>
      <c r="AI8" s="71"/>
      <c r="AJ8" s="255" t="s">
        <v>245</v>
      </c>
      <c r="AK8" s="256"/>
      <c r="AL8" s="256"/>
      <c r="AM8" s="257"/>
      <c r="AN8" s="71"/>
      <c r="AO8" s="255" t="s">
        <v>406</v>
      </c>
      <c r="AP8" s="256"/>
      <c r="AQ8" s="256"/>
      <c r="AR8" s="257"/>
      <c r="AS8" s="72"/>
      <c r="AT8" s="258" t="s">
        <v>407</v>
      </c>
      <c r="AU8" s="258"/>
      <c r="AV8" s="258"/>
      <c r="AW8" s="258"/>
      <c r="AX8" s="60"/>
      <c r="AY8" s="111" t="s">
        <v>397</v>
      </c>
      <c r="AZ8" s="111" t="s">
        <v>398</v>
      </c>
      <c r="BA8" s="111" t="s">
        <v>147</v>
      </c>
      <c r="BB8" s="60"/>
      <c r="BC8" s="75"/>
    </row>
    <row r="9" spans="1:55" ht="33.75" customHeight="1">
      <c r="A9" s="52"/>
      <c r="B9" s="52"/>
      <c r="C9" s="52"/>
      <c r="D9" s="70"/>
      <c r="E9" s="1"/>
      <c r="F9" s="255" t="s">
        <v>96</v>
      </c>
      <c r="G9" s="256"/>
      <c r="H9" s="256" t="s">
        <v>403</v>
      </c>
      <c r="I9" s="257"/>
      <c r="J9" s="71"/>
      <c r="K9" s="255" t="s">
        <v>96</v>
      </c>
      <c r="L9" s="256"/>
      <c r="M9" s="259" t="s">
        <v>403</v>
      </c>
      <c r="N9" s="260"/>
      <c r="O9" s="80"/>
      <c r="P9" s="255" t="s">
        <v>96</v>
      </c>
      <c r="Q9" s="256"/>
      <c r="R9" s="259" t="s">
        <v>403</v>
      </c>
      <c r="S9" s="260"/>
      <c r="T9" s="71"/>
      <c r="U9" s="255" t="s">
        <v>96</v>
      </c>
      <c r="V9" s="256"/>
      <c r="W9" s="259" t="s">
        <v>403</v>
      </c>
      <c r="X9" s="260"/>
      <c r="Y9" s="71"/>
      <c r="Z9" s="255" t="s">
        <v>96</v>
      </c>
      <c r="AA9" s="256"/>
      <c r="AB9" s="259" t="s">
        <v>403</v>
      </c>
      <c r="AC9" s="260"/>
      <c r="AD9" s="71"/>
      <c r="AE9" s="255" t="s">
        <v>96</v>
      </c>
      <c r="AF9" s="256"/>
      <c r="AG9" s="259" t="s">
        <v>403</v>
      </c>
      <c r="AH9" s="260"/>
      <c r="AI9" s="71"/>
      <c r="AJ9" s="255" t="s">
        <v>96</v>
      </c>
      <c r="AK9" s="256"/>
      <c r="AL9" s="259" t="s">
        <v>403</v>
      </c>
      <c r="AM9" s="260"/>
      <c r="AN9" s="71"/>
      <c r="AO9" s="255" t="s">
        <v>96</v>
      </c>
      <c r="AP9" s="256"/>
      <c r="AQ9" s="259" t="s">
        <v>403</v>
      </c>
      <c r="AR9" s="260"/>
      <c r="AS9" s="71"/>
      <c r="AT9" s="255" t="s">
        <v>96</v>
      </c>
      <c r="AU9" s="256"/>
      <c r="AV9" s="259" t="s">
        <v>403</v>
      </c>
      <c r="AW9" s="260"/>
      <c r="AX9" s="60"/>
      <c r="AY9" s="111"/>
      <c r="AZ9" s="111"/>
      <c r="BA9" s="111"/>
      <c r="BB9" s="60"/>
      <c r="BC9" s="75"/>
    </row>
    <row r="10" spans="1:55" ht="40.5" customHeight="1">
      <c r="A10" s="52"/>
      <c r="B10" s="52"/>
      <c r="C10" s="52"/>
      <c r="D10" s="70"/>
      <c r="E10" s="1"/>
      <c r="F10" s="12" t="s">
        <v>401</v>
      </c>
      <c r="G10" s="12" t="s">
        <v>402</v>
      </c>
      <c r="H10" s="69" t="s">
        <v>401</v>
      </c>
      <c r="I10" s="69" t="s">
        <v>402</v>
      </c>
      <c r="J10" s="69"/>
      <c r="K10" s="12" t="s">
        <v>401</v>
      </c>
      <c r="L10" s="12" t="s">
        <v>402</v>
      </c>
      <c r="M10" s="69" t="s">
        <v>401</v>
      </c>
      <c r="N10" s="69" t="s">
        <v>402</v>
      </c>
      <c r="O10" s="69"/>
      <c r="P10" s="12" t="s">
        <v>401</v>
      </c>
      <c r="Q10" s="12" t="s">
        <v>402</v>
      </c>
      <c r="R10" s="69" t="s">
        <v>401</v>
      </c>
      <c r="S10" s="69" t="s">
        <v>402</v>
      </c>
      <c r="T10" s="69"/>
      <c r="U10" s="12" t="s">
        <v>401</v>
      </c>
      <c r="V10" s="12" t="s">
        <v>402</v>
      </c>
      <c r="W10" s="69" t="s">
        <v>401</v>
      </c>
      <c r="X10" s="69" t="s">
        <v>402</v>
      </c>
      <c r="Y10" s="69"/>
      <c r="Z10" s="12" t="s">
        <v>401</v>
      </c>
      <c r="AA10" s="12" t="s">
        <v>402</v>
      </c>
      <c r="AB10" s="69" t="s">
        <v>401</v>
      </c>
      <c r="AC10" s="69" t="s">
        <v>402</v>
      </c>
      <c r="AD10" s="69"/>
      <c r="AE10" s="12" t="s">
        <v>401</v>
      </c>
      <c r="AF10" s="12" t="s">
        <v>402</v>
      </c>
      <c r="AG10" s="69" t="s">
        <v>401</v>
      </c>
      <c r="AH10" s="69" t="s">
        <v>402</v>
      </c>
      <c r="AI10" s="69"/>
      <c r="AJ10" s="12" t="s">
        <v>401</v>
      </c>
      <c r="AK10" s="12" t="s">
        <v>402</v>
      </c>
      <c r="AL10" s="69" t="s">
        <v>401</v>
      </c>
      <c r="AM10" s="69" t="s">
        <v>402</v>
      </c>
      <c r="AN10" s="69"/>
      <c r="AO10" s="12" t="s">
        <v>401</v>
      </c>
      <c r="AP10" s="12" t="s">
        <v>402</v>
      </c>
      <c r="AQ10" s="69" t="s">
        <v>401</v>
      </c>
      <c r="AR10" s="69" t="s">
        <v>402</v>
      </c>
      <c r="AS10" s="69"/>
      <c r="AT10" s="90" t="s">
        <v>401</v>
      </c>
      <c r="AU10" s="90" t="s">
        <v>402</v>
      </c>
      <c r="AV10" s="69" t="s">
        <v>401</v>
      </c>
      <c r="AW10" s="69" t="s">
        <v>402</v>
      </c>
      <c r="AX10" s="60"/>
      <c r="AY10" s="111"/>
      <c r="AZ10" s="111"/>
      <c r="BA10" s="111"/>
      <c r="BB10" s="60"/>
      <c r="BC10" s="75"/>
    </row>
    <row r="11" spans="1:55" s="103" customFormat="1" ht="51.75" thickBot="1">
      <c r="A11" s="92" t="s">
        <v>507</v>
      </c>
      <c r="B11" s="93" t="s">
        <v>508</v>
      </c>
      <c r="C11" s="93" t="s">
        <v>509</v>
      </c>
      <c r="D11" s="94" t="s">
        <v>295</v>
      </c>
      <c r="E11" s="95"/>
      <c r="F11" s="96"/>
      <c r="G11" s="96"/>
      <c r="H11" s="16"/>
      <c r="I11" s="16"/>
      <c r="J11" s="16"/>
      <c r="K11" s="96"/>
      <c r="L11" s="96"/>
      <c r="M11" s="16"/>
      <c r="N11" s="16"/>
      <c r="O11" s="16"/>
      <c r="P11" s="96"/>
      <c r="Q11" s="96"/>
      <c r="R11" s="16"/>
      <c r="S11" s="16"/>
      <c r="T11" s="96"/>
      <c r="U11" s="96">
        <v>0.2</v>
      </c>
      <c r="V11" s="96">
        <v>0.3</v>
      </c>
      <c r="W11" s="116">
        <f>1807/V11</f>
        <v>6023.333333333334</v>
      </c>
      <c r="X11" s="116">
        <f>1807/U11</f>
        <v>9035</v>
      </c>
      <c r="Y11" s="96"/>
      <c r="Z11" s="97">
        <v>0.01</v>
      </c>
      <c r="AA11" s="97">
        <v>0.1</v>
      </c>
      <c r="AB11" s="98">
        <f>10000/AA11</f>
        <v>100000</v>
      </c>
      <c r="AC11" s="98">
        <f>10000/Z11</f>
        <v>1000000</v>
      </c>
      <c r="AD11" s="97"/>
      <c r="AE11" s="96"/>
      <c r="AF11" s="96"/>
      <c r="AG11" s="16"/>
      <c r="AH11" s="16"/>
      <c r="AI11" s="96"/>
      <c r="AJ11" s="99"/>
      <c r="AK11" s="99"/>
      <c r="AL11" s="100"/>
      <c r="AM11" s="100"/>
      <c r="AN11" s="99"/>
      <c r="AO11" s="96"/>
      <c r="AP11" s="96"/>
      <c r="AQ11" s="16"/>
      <c r="AR11" s="16"/>
      <c r="AS11" s="96"/>
      <c r="AT11" s="96"/>
      <c r="AU11" s="99"/>
      <c r="AV11" s="100"/>
      <c r="AW11" s="100"/>
      <c r="AX11" s="101"/>
      <c r="AY11" s="112" t="s">
        <v>357</v>
      </c>
      <c r="AZ11" s="112" t="s">
        <v>357</v>
      </c>
      <c r="BA11" s="112" t="s">
        <v>357</v>
      </c>
      <c r="BB11" s="101"/>
      <c r="BC11" s="102"/>
    </row>
    <row r="12" spans="1:55" ht="39" thickBot="1">
      <c r="A12" s="45" t="s">
        <v>424</v>
      </c>
      <c r="B12" s="46" t="s">
        <v>425</v>
      </c>
      <c r="C12" s="46" t="s">
        <v>426</v>
      </c>
      <c r="D12" s="40" t="s">
        <v>348</v>
      </c>
      <c r="E12" s="54"/>
      <c r="F12" s="63"/>
      <c r="G12" s="63"/>
      <c r="H12" s="14"/>
      <c r="I12" s="14"/>
      <c r="J12" s="14"/>
      <c r="K12" s="63"/>
      <c r="L12" s="63"/>
      <c r="M12" s="14"/>
      <c r="N12" s="14"/>
      <c r="O12" s="14"/>
      <c r="P12" s="63">
        <v>0.001</v>
      </c>
      <c r="Q12" s="63">
        <v>0.02</v>
      </c>
      <c r="R12" s="14">
        <f>129000/Q12</f>
        <v>6450000</v>
      </c>
      <c r="S12" s="14">
        <f>129000/P12</f>
        <v>129000000</v>
      </c>
      <c r="T12" s="63"/>
      <c r="U12" s="63"/>
      <c r="V12" s="63"/>
      <c r="W12" s="14"/>
      <c r="X12" s="14"/>
      <c r="Y12" s="63"/>
      <c r="Z12" s="63">
        <v>0.37</v>
      </c>
      <c r="AA12" s="63">
        <v>0.585</v>
      </c>
      <c r="AB12" s="117">
        <f aca="true" t="shared" si="0" ref="AB12:AB72">10000/AA12</f>
        <v>17094.017094017094</v>
      </c>
      <c r="AC12" s="117">
        <f aca="true" t="shared" si="1" ref="AC12:AC72">10000/Z12</f>
        <v>27027.027027027027</v>
      </c>
      <c r="AD12" s="63"/>
      <c r="AE12" s="63">
        <v>0.005</v>
      </c>
      <c r="AF12" s="63">
        <v>0.03</v>
      </c>
      <c r="AG12" s="14">
        <f>1063/AF12</f>
        <v>35433.333333333336</v>
      </c>
      <c r="AH12" s="14">
        <f>1063/AE12</f>
        <v>212600</v>
      </c>
      <c r="AI12" s="63"/>
      <c r="AJ12" s="64"/>
      <c r="AK12" s="64"/>
      <c r="AL12" s="84"/>
      <c r="AM12" s="84"/>
      <c r="AN12" s="64"/>
      <c r="AO12" s="63"/>
      <c r="AP12" s="63"/>
      <c r="AQ12" s="14"/>
      <c r="AR12" s="14"/>
      <c r="AS12" s="63"/>
      <c r="AT12" s="63"/>
      <c r="AU12" s="91"/>
      <c r="AV12" s="86"/>
      <c r="AW12" s="86"/>
      <c r="AY12" s="112" t="s">
        <v>358</v>
      </c>
      <c r="AZ12" s="112"/>
      <c r="BA12" s="113" t="s">
        <v>359</v>
      </c>
      <c r="BC12" s="77"/>
    </row>
    <row r="13" spans="1:55" s="103" customFormat="1" ht="51.75" thickBot="1">
      <c r="A13" s="93" t="s">
        <v>109</v>
      </c>
      <c r="B13" s="93" t="s">
        <v>110</v>
      </c>
      <c r="C13" s="93" t="s">
        <v>111</v>
      </c>
      <c r="D13" s="94" t="s">
        <v>296</v>
      </c>
      <c r="E13" s="95"/>
      <c r="F13" s="96">
        <v>0.0001</v>
      </c>
      <c r="G13" s="96">
        <v>0.002</v>
      </c>
      <c r="H13" s="16">
        <f>1590/G13</f>
        <v>795000</v>
      </c>
      <c r="I13" s="16">
        <f>1590/F13</f>
        <v>15900000</v>
      </c>
      <c r="J13" s="16"/>
      <c r="K13" s="96"/>
      <c r="L13" s="96"/>
      <c r="M13" s="16"/>
      <c r="N13" s="16"/>
      <c r="O13" s="16"/>
      <c r="P13" s="96"/>
      <c r="Q13" s="96"/>
      <c r="R13" s="16"/>
      <c r="S13" s="16"/>
      <c r="T13" s="96"/>
      <c r="U13" s="96">
        <v>0.005</v>
      </c>
      <c r="V13" s="96">
        <v>0.05</v>
      </c>
      <c r="W13" s="16">
        <f>1807/V13</f>
        <v>36140</v>
      </c>
      <c r="X13" s="16">
        <f>1807/U13</f>
        <v>361400</v>
      </c>
      <c r="Y13" s="96"/>
      <c r="Z13" s="97">
        <v>0.1</v>
      </c>
      <c r="AA13" s="97">
        <v>0.58</v>
      </c>
      <c r="AB13" s="117">
        <f t="shared" si="0"/>
        <v>17241.37931034483</v>
      </c>
      <c r="AC13" s="117">
        <f t="shared" si="1"/>
        <v>100000</v>
      </c>
      <c r="AD13" s="97"/>
      <c r="AE13" s="96"/>
      <c r="AF13" s="96"/>
      <c r="AG13" s="16"/>
      <c r="AH13" s="16"/>
      <c r="AI13" s="96"/>
      <c r="AJ13" s="99"/>
      <c r="AK13" s="99"/>
      <c r="AL13" s="100"/>
      <c r="AM13" s="100"/>
      <c r="AN13" s="99"/>
      <c r="AO13" s="96">
        <v>0.0001</v>
      </c>
      <c r="AP13" s="96">
        <v>0.005</v>
      </c>
      <c r="AQ13" s="16">
        <f>444/AP13</f>
        <v>88800</v>
      </c>
      <c r="AR13" s="16">
        <f>444/AO13</f>
        <v>4440000</v>
      </c>
      <c r="AS13" s="96"/>
      <c r="AT13" s="96"/>
      <c r="AU13" s="99"/>
      <c r="AV13" s="100"/>
      <c r="AW13" s="100"/>
      <c r="AX13" s="101"/>
      <c r="AY13" s="112" t="s">
        <v>362</v>
      </c>
      <c r="AZ13" s="112" t="s">
        <v>364</v>
      </c>
      <c r="BA13" s="113" t="s">
        <v>359</v>
      </c>
      <c r="BB13" s="101"/>
      <c r="BC13" s="102"/>
    </row>
    <row r="14" spans="1:55" ht="51.75" thickBot="1">
      <c r="A14" s="45" t="s">
        <v>427</v>
      </c>
      <c r="B14" s="46" t="s">
        <v>428</v>
      </c>
      <c r="C14" s="46" t="s">
        <v>418</v>
      </c>
      <c r="D14" s="40" t="s">
        <v>297</v>
      </c>
      <c r="E14" s="54"/>
      <c r="F14" s="63"/>
      <c r="G14" s="63"/>
      <c r="H14" s="14"/>
      <c r="I14" s="14"/>
      <c r="J14" s="14"/>
      <c r="K14" s="63"/>
      <c r="L14" s="63"/>
      <c r="M14" s="14"/>
      <c r="N14" s="14"/>
      <c r="O14" s="14"/>
      <c r="P14" s="63"/>
      <c r="Q14" s="63"/>
      <c r="R14" s="14"/>
      <c r="S14" s="14"/>
      <c r="T14" s="63"/>
      <c r="U14" s="63">
        <v>0.005</v>
      </c>
      <c r="V14" s="63">
        <v>0.05</v>
      </c>
      <c r="W14" s="14">
        <f>1807/V14</f>
        <v>36140</v>
      </c>
      <c r="X14" s="14">
        <f>1807/U14</f>
        <v>361400</v>
      </c>
      <c r="Y14" s="63"/>
      <c r="Z14" s="63">
        <v>0.37</v>
      </c>
      <c r="AA14" s="63">
        <v>0.495</v>
      </c>
      <c r="AB14" s="117">
        <f t="shared" si="0"/>
        <v>20202.0202020202</v>
      </c>
      <c r="AC14" s="117">
        <f t="shared" si="1"/>
        <v>27027.027027027027</v>
      </c>
      <c r="AD14" s="63"/>
      <c r="AE14" s="63">
        <v>0.005</v>
      </c>
      <c r="AF14" s="63">
        <v>0.03</v>
      </c>
      <c r="AG14" s="14">
        <f>1063/AF14</f>
        <v>35433.333333333336</v>
      </c>
      <c r="AH14" s="14">
        <f>1063/AE14</f>
        <v>212600</v>
      </c>
      <c r="AI14" s="63"/>
      <c r="AJ14" s="64"/>
      <c r="AK14" s="64"/>
      <c r="AL14" s="84"/>
      <c r="AM14" s="84"/>
      <c r="AN14" s="64"/>
      <c r="AO14" s="63"/>
      <c r="AP14" s="63"/>
      <c r="AQ14" s="14"/>
      <c r="AR14" s="14"/>
      <c r="AS14" s="63"/>
      <c r="AT14" s="63"/>
      <c r="AU14" s="91"/>
      <c r="AV14" s="86"/>
      <c r="AW14" s="86"/>
      <c r="AY14" s="112" t="s">
        <v>358</v>
      </c>
      <c r="AZ14" s="112" t="s">
        <v>364</v>
      </c>
      <c r="BA14" s="112" t="s">
        <v>363</v>
      </c>
      <c r="BC14" s="78"/>
    </row>
    <row r="15" spans="1:55" s="103" customFormat="1" ht="64.5" thickBot="1">
      <c r="A15" s="92" t="s">
        <v>429</v>
      </c>
      <c r="B15" s="93" t="s">
        <v>430</v>
      </c>
      <c r="C15" s="93" t="s">
        <v>431</v>
      </c>
      <c r="D15" s="94" t="s">
        <v>307</v>
      </c>
      <c r="E15" s="95"/>
      <c r="F15" s="96"/>
      <c r="G15" s="96"/>
      <c r="H15" s="16"/>
      <c r="I15" s="16"/>
      <c r="J15" s="16"/>
      <c r="K15" s="96"/>
      <c r="L15" s="96"/>
      <c r="M15" s="16"/>
      <c r="N15" s="16"/>
      <c r="O15" s="16"/>
      <c r="P15" s="96"/>
      <c r="Q15" s="96"/>
      <c r="R15" s="16"/>
      <c r="S15" s="16"/>
      <c r="T15" s="96"/>
      <c r="U15" s="96">
        <v>0.005</v>
      </c>
      <c r="V15" s="96">
        <v>0.1</v>
      </c>
      <c r="W15" s="116">
        <f>1807/V15</f>
        <v>18070</v>
      </c>
      <c r="X15" s="116">
        <f>1807/U15</f>
        <v>361400</v>
      </c>
      <c r="Y15" s="96"/>
      <c r="Z15" s="96">
        <v>0.25</v>
      </c>
      <c r="AA15" s="96">
        <v>0.4</v>
      </c>
      <c r="AB15" s="98">
        <f t="shared" si="0"/>
        <v>25000</v>
      </c>
      <c r="AC15" s="98">
        <f t="shared" si="1"/>
        <v>40000</v>
      </c>
      <c r="AD15" s="96"/>
      <c r="AE15" s="96">
        <v>0.05</v>
      </c>
      <c r="AF15" s="96">
        <v>0.1</v>
      </c>
      <c r="AG15" s="16">
        <f>1063/AF15</f>
        <v>10630</v>
      </c>
      <c r="AH15" s="16">
        <f>1063/AE15</f>
        <v>21260</v>
      </c>
      <c r="AI15" s="96"/>
      <c r="AJ15" s="99"/>
      <c r="AK15" s="99"/>
      <c r="AL15" s="100"/>
      <c r="AM15" s="100"/>
      <c r="AN15" s="99"/>
      <c r="AO15" s="96"/>
      <c r="AP15" s="96"/>
      <c r="AQ15" s="16"/>
      <c r="AR15" s="16"/>
      <c r="AS15" s="96"/>
      <c r="AT15" s="96"/>
      <c r="AU15" s="99"/>
      <c r="AV15" s="100"/>
      <c r="AW15" s="100"/>
      <c r="AX15" s="101"/>
      <c r="AY15" s="112" t="s">
        <v>366</v>
      </c>
      <c r="AZ15" s="112" t="s">
        <v>368</v>
      </c>
      <c r="BA15" s="113" t="s">
        <v>361</v>
      </c>
      <c r="BB15" s="101"/>
      <c r="BC15" s="104"/>
    </row>
    <row r="16" spans="1:55" ht="64.5" thickBot="1">
      <c r="A16" s="45" t="s">
        <v>112</v>
      </c>
      <c r="B16" s="46" t="s">
        <v>113</v>
      </c>
      <c r="C16" s="46" t="s">
        <v>114</v>
      </c>
      <c r="D16" s="40" t="s">
        <v>308</v>
      </c>
      <c r="E16" s="54"/>
      <c r="F16" s="63"/>
      <c r="G16" s="63"/>
      <c r="H16" s="14"/>
      <c r="I16" s="14"/>
      <c r="J16" s="14"/>
      <c r="K16" s="63"/>
      <c r="L16" s="63"/>
      <c r="M16" s="14"/>
      <c r="N16" s="14"/>
      <c r="O16" s="14"/>
      <c r="P16" s="63">
        <v>0.001</v>
      </c>
      <c r="Q16" s="63">
        <v>0.02</v>
      </c>
      <c r="R16" s="14">
        <f>129000/Q16</f>
        <v>6450000</v>
      </c>
      <c r="S16" s="14">
        <f>129000/P16</f>
        <v>129000000</v>
      </c>
      <c r="T16" s="63"/>
      <c r="U16" s="63"/>
      <c r="V16" s="63"/>
      <c r="W16" s="14"/>
      <c r="X16" s="14"/>
      <c r="Y16" s="63"/>
      <c r="Z16" s="63">
        <v>0.4</v>
      </c>
      <c r="AA16" s="63">
        <v>0.59</v>
      </c>
      <c r="AB16" s="117">
        <f t="shared" si="0"/>
        <v>16949.15254237288</v>
      </c>
      <c r="AC16" s="117">
        <f t="shared" si="1"/>
        <v>25000</v>
      </c>
      <c r="AD16" s="63"/>
      <c r="AE16" s="63"/>
      <c r="AF16" s="63"/>
      <c r="AG16" s="14"/>
      <c r="AH16" s="14"/>
      <c r="AI16" s="63"/>
      <c r="AJ16" s="64"/>
      <c r="AK16" s="64"/>
      <c r="AL16" s="84"/>
      <c r="AM16" s="84"/>
      <c r="AN16" s="64"/>
      <c r="AO16" s="63"/>
      <c r="AP16" s="63"/>
      <c r="AQ16" s="14"/>
      <c r="AR16" s="14"/>
      <c r="AS16" s="63"/>
      <c r="AT16" s="63"/>
      <c r="AU16" s="91"/>
      <c r="AV16" s="86"/>
      <c r="AW16" s="86"/>
      <c r="AY16" s="112" t="s">
        <v>358</v>
      </c>
      <c r="AZ16" s="112"/>
      <c r="BA16" s="113" t="s">
        <v>359</v>
      </c>
      <c r="BC16" s="78"/>
    </row>
    <row r="17" spans="1:55" s="103" customFormat="1" ht="51.75" thickBot="1">
      <c r="A17" s="105" t="s">
        <v>510</v>
      </c>
      <c r="B17" s="106" t="s">
        <v>511</v>
      </c>
      <c r="C17" s="105" t="s">
        <v>621</v>
      </c>
      <c r="D17" s="94" t="s">
        <v>309</v>
      </c>
      <c r="E17" s="15"/>
      <c r="F17" s="96">
        <v>0.001</v>
      </c>
      <c r="G17" s="96">
        <v>0.1</v>
      </c>
      <c r="H17" s="16">
        <f>1590/G17</f>
        <v>15900</v>
      </c>
      <c r="I17" s="16">
        <f>1590/F17</f>
        <v>1590000</v>
      </c>
      <c r="J17" s="16"/>
      <c r="K17" s="96"/>
      <c r="L17" s="96"/>
      <c r="M17" s="16"/>
      <c r="N17" s="16"/>
      <c r="O17" s="16"/>
      <c r="P17" s="96"/>
      <c r="Q17" s="96"/>
      <c r="R17" s="16"/>
      <c r="S17" s="16"/>
      <c r="T17" s="96"/>
      <c r="U17" s="96">
        <v>0.005</v>
      </c>
      <c r="V17" s="96">
        <v>0.15</v>
      </c>
      <c r="W17" s="14">
        <f>1807/V17</f>
        <v>12046.666666666668</v>
      </c>
      <c r="X17" s="14">
        <f>1807/U17</f>
        <v>361400</v>
      </c>
      <c r="Y17" s="96"/>
      <c r="Z17" s="96">
        <v>0.009</v>
      </c>
      <c r="AA17" s="96">
        <v>0.09</v>
      </c>
      <c r="AB17" s="98">
        <f t="shared" si="0"/>
        <v>111111.11111111111</v>
      </c>
      <c r="AC17" s="98">
        <f t="shared" si="1"/>
        <v>1111111.1111111112</v>
      </c>
      <c r="AD17" s="96"/>
      <c r="AE17" s="96">
        <v>0.001</v>
      </c>
      <c r="AF17" s="96">
        <v>0.01</v>
      </c>
      <c r="AG17" s="16">
        <f>1063/AF17</f>
        <v>106300</v>
      </c>
      <c r="AH17" s="16">
        <f>1063/AE17</f>
        <v>1063000</v>
      </c>
      <c r="AI17" s="96"/>
      <c r="AJ17" s="99"/>
      <c r="AK17" s="99"/>
      <c r="AL17" s="100"/>
      <c r="AM17" s="100"/>
      <c r="AN17" s="99"/>
      <c r="AO17" s="97">
        <v>0.1</v>
      </c>
      <c r="AP17" s="97">
        <v>0.25</v>
      </c>
      <c r="AQ17" s="116">
        <f>444/AP17</f>
        <v>1776</v>
      </c>
      <c r="AR17" s="116">
        <f>444/AO17</f>
        <v>4440</v>
      </c>
      <c r="AS17" s="97"/>
      <c r="AT17" s="96"/>
      <c r="AU17" s="99"/>
      <c r="AV17" s="100"/>
      <c r="AW17" s="100"/>
      <c r="AX17" s="101"/>
      <c r="AY17" s="114" t="s">
        <v>370</v>
      </c>
      <c r="AZ17" s="114" t="s">
        <v>371</v>
      </c>
      <c r="BA17" s="115"/>
      <c r="BB17" s="101"/>
      <c r="BC17" s="102"/>
    </row>
    <row r="18" spans="1:55" ht="51.75" thickBot="1">
      <c r="A18" s="47" t="s">
        <v>512</v>
      </c>
      <c r="B18" s="48" t="s">
        <v>513</v>
      </c>
      <c r="C18" s="47" t="s">
        <v>620</v>
      </c>
      <c r="D18" s="40" t="s">
        <v>310</v>
      </c>
      <c r="E18" s="1"/>
      <c r="F18" s="63"/>
      <c r="G18" s="63"/>
      <c r="H18" s="14"/>
      <c r="I18" s="14"/>
      <c r="J18" s="14"/>
      <c r="K18" s="63">
        <v>0.001</v>
      </c>
      <c r="L18" s="63">
        <v>0.02</v>
      </c>
      <c r="M18" s="14">
        <f>13700/L18</f>
        <v>685000</v>
      </c>
      <c r="N18" s="14">
        <f>13700/K18</f>
        <v>13700000</v>
      </c>
      <c r="O18" s="14"/>
      <c r="P18" s="63"/>
      <c r="Q18" s="63"/>
      <c r="R18" s="14"/>
      <c r="S18" s="14"/>
      <c r="T18" s="63"/>
      <c r="U18" s="63">
        <v>0.005</v>
      </c>
      <c r="V18" s="63">
        <v>0.2</v>
      </c>
      <c r="W18" s="116">
        <f>1807/V18</f>
        <v>9035</v>
      </c>
      <c r="X18" s="116">
        <f>1807/U18</f>
        <v>361400</v>
      </c>
      <c r="Y18" s="63"/>
      <c r="Z18" s="63">
        <v>0.003</v>
      </c>
      <c r="AA18" s="63">
        <v>0.13</v>
      </c>
      <c r="AB18" s="83">
        <f t="shared" si="0"/>
        <v>76923.07692307692</v>
      </c>
      <c r="AC18" s="83">
        <f t="shared" si="1"/>
        <v>3333333.3333333335</v>
      </c>
      <c r="AD18" s="63"/>
      <c r="AE18" s="63">
        <v>0.007</v>
      </c>
      <c r="AF18" s="63">
        <v>0.07</v>
      </c>
      <c r="AG18" s="14">
        <f>1063/AF18</f>
        <v>15185.714285714284</v>
      </c>
      <c r="AH18" s="14">
        <f>1063/AE18</f>
        <v>151857.14285714284</v>
      </c>
      <c r="AI18" s="63"/>
      <c r="AJ18" s="64"/>
      <c r="AK18" s="64"/>
      <c r="AL18" s="84"/>
      <c r="AM18" s="84"/>
      <c r="AN18" s="64"/>
      <c r="AO18" s="63"/>
      <c r="AP18" s="63"/>
      <c r="AQ18" s="14"/>
      <c r="AR18" s="14"/>
      <c r="AS18" s="63"/>
      <c r="AT18" s="63"/>
      <c r="AU18" s="91"/>
      <c r="AV18" s="86"/>
      <c r="AW18" s="86"/>
      <c r="AY18" s="114" t="s">
        <v>372</v>
      </c>
      <c r="AZ18" s="114" t="s">
        <v>371</v>
      </c>
      <c r="BA18" s="114"/>
      <c r="BC18" s="76"/>
    </row>
    <row r="19" spans="1:55" s="103" customFormat="1" ht="51.75" thickBot="1">
      <c r="A19" s="105" t="s">
        <v>514</v>
      </c>
      <c r="B19" s="106" t="s">
        <v>515</v>
      </c>
      <c r="C19" s="106" t="s">
        <v>622</v>
      </c>
      <c r="D19" s="94" t="s">
        <v>311</v>
      </c>
      <c r="E19" s="15"/>
      <c r="F19" s="96"/>
      <c r="G19" s="96"/>
      <c r="H19" s="16"/>
      <c r="I19" s="16"/>
      <c r="J19" s="16"/>
      <c r="K19" s="96">
        <v>0.001</v>
      </c>
      <c r="L19" s="96">
        <v>0.02</v>
      </c>
      <c r="M19" s="16">
        <f>13700/L19</f>
        <v>685000</v>
      </c>
      <c r="N19" s="16">
        <f>13700/K19</f>
        <v>13700000</v>
      </c>
      <c r="O19" s="16"/>
      <c r="P19" s="96"/>
      <c r="Q19" s="96"/>
      <c r="R19" s="16"/>
      <c r="S19" s="16"/>
      <c r="T19" s="96"/>
      <c r="U19" s="96">
        <v>0.005</v>
      </c>
      <c r="V19" s="96">
        <v>0.15</v>
      </c>
      <c r="W19" s="116">
        <f>1807/V19</f>
        <v>12046.666666666668</v>
      </c>
      <c r="X19" s="116">
        <f>1807/U19</f>
        <v>361400</v>
      </c>
      <c r="Y19" s="96"/>
      <c r="Z19" s="96">
        <v>0.003</v>
      </c>
      <c r="AA19" s="96">
        <v>0.13</v>
      </c>
      <c r="AB19" s="98">
        <f t="shared" si="0"/>
        <v>76923.07692307692</v>
      </c>
      <c r="AC19" s="98">
        <f t="shared" si="1"/>
        <v>3333333.3333333335</v>
      </c>
      <c r="AD19" s="96"/>
      <c r="AE19" s="96">
        <v>0.007</v>
      </c>
      <c r="AF19" s="96">
        <v>0.07</v>
      </c>
      <c r="AG19" s="16">
        <f>1063/AF19</f>
        <v>15185.714285714284</v>
      </c>
      <c r="AH19" s="16">
        <f>1063/AE19</f>
        <v>151857.14285714284</v>
      </c>
      <c r="AI19" s="96"/>
      <c r="AJ19" s="99"/>
      <c r="AK19" s="99"/>
      <c r="AL19" s="100"/>
      <c r="AM19" s="100"/>
      <c r="AN19" s="99"/>
      <c r="AO19" s="96"/>
      <c r="AP19" s="96"/>
      <c r="AQ19" s="16"/>
      <c r="AR19" s="16"/>
      <c r="AS19" s="96"/>
      <c r="AT19" s="96"/>
      <c r="AU19" s="99"/>
      <c r="AV19" s="100"/>
      <c r="AW19" s="100"/>
      <c r="AX19" s="101"/>
      <c r="AY19" s="114" t="s">
        <v>374</v>
      </c>
      <c r="AZ19" s="114" t="s">
        <v>368</v>
      </c>
      <c r="BA19" s="114"/>
      <c r="BB19" s="101"/>
      <c r="BC19" s="102"/>
    </row>
    <row r="20" spans="1:55" ht="64.5" thickBot="1">
      <c r="A20" s="47" t="s">
        <v>516</v>
      </c>
      <c r="B20" s="48" t="s">
        <v>517</v>
      </c>
      <c r="C20" s="48" t="s">
        <v>42</v>
      </c>
      <c r="D20" s="40" t="s">
        <v>312</v>
      </c>
      <c r="E20" s="1"/>
      <c r="F20" s="63"/>
      <c r="G20" s="63"/>
      <c r="H20" s="14"/>
      <c r="I20" s="14"/>
      <c r="J20" s="14"/>
      <c r="K20" s="63"/>
      <c r="L20" s="63"/>
      <c r="M20" s="14"/>
      <c r="N20" s="14"/>
      <c r="O20" s="14"/>
      <c r="P20" s="63"/>
      <c r="Q20" s="63"/>
      <c r="R20" s="14"/>
      <c r="S20" s="14"/>
      <c r="T20" s="63"/>
      <c r="U20" s="63">
        <v>0.005</v>
      </c>
      <c r="V20" s="63">
        <v>0.2</v>
      </c>
      <c r="W20" s="116">
        <f>1807/V20</f>
        <v>9035</v>
      </c>
      <c r="X20" s="116">
        <f>1807/U20</f>
        <v>361400</v>
      </c>
      <c r="Y20" s="63"/>
      <c r="Z20" s="63">
        <v>0.009</v>
      </c>
      <c r="AA20" s="63">
        <v>0.18</v>
      </c>
      <c r="AB20" s="83">
        <f t="shared" si="0"/>
        <v>55555.555555555555</v>
      </c>
      <c r="AC20" s="83">
        <f t="shared" si="1"/>
        <v>1111111.1111111112</v>
      </c>
      <c r="AD20" s="63"/>
      <c r="AE20" s="63">
        <v>0.001</v>
      </c>
      <c r="AF20" s="63">
        <v>0.02</v>
      </c>
      <c r="AG20" s="14">
        <f>1063/AF20</f>
        <v>53150</v>
      </c>
      <c r="AH20" s="14">
        <f>1063/AE20</f>
        <v>1063000</v>
      </c>
      <c r="AI20" s="63"/>
      <c r="AJ20" s="64"/>
      <c r="AK20" s="64"/>
      <c r="AL20" s="84"/>
      <c r="AM20" s="84"/>
      <c r="AN20" s="64"/>
      <c r="AO20" s="63"/>
      <c r="AP20" s="63"/>
      <c r="AQ20" s="14"/>
      <c r="AR20" s="14"/>
      <c r="AS20" s="63"/>
      <c r="AT20" s="63"/>
      <c r="AU20" s="91"/>
      <c r="AV20" s="86"/>
      <c r="AW20" s="86"/>
      <c r="AY20" s="114" t="s">
        <v>370</v>
      </c>
      <c r="AZ20" s="114" t="s">
        <v>371</v>
      </c>
      <c r="BA20" s="114" t="s">
        <v>375</v>
      </c>
      <c r="BC20" s="76"/>
    </row>
    <row r="21" spans="1:55" s="103" customFormat="1" ht="51.75" thickBot="1">
      <c r="A21" s="105" t="s">
        <v>518</v>
      </c>
      <c r="B21" s="106" t="s">
        <v>519</v>
      </c>
      <c r="C21" s="106" t="s">
        <v>43</v>
      </c>
      <c r="D21" s="94" t="s">
        <v>313</v>
      </c>
      <c r="E21" s="15"/>
      <c r="F21" s="96"/>
      <c r="G21" s="96"/>
      <c r="H21" s="16"/>
      <c r="I21" s="16"/>
      <c r="J21" s="16"/>
      <c r="K21" s="96"/>
      <c r="L21" s="96"/>
      <c r="M21" s="16"/>
      <c r="N21" s="16"/>
      <c r="O21" s="16"/>
      <c r="P21" s="96"/>
      <c r="Q21" s="96"/>
      <c r="R21" s="16"/>
      <c r="S21" s="16"/>
      <c r="T21" s="96"/>
      <c r="U21" s="96"/>
      <c r="V21" s="96"/>
      <c r="W21" s="16"/>
      <c r="X21" s="16"/>
      <c r="Y21" s="96"/>
      <c r="Z21" s="96">
        <v>0.4</v>
      </c>
      <c r="AA21" s="96">
        <v>0.6</v>
      </c>
      <c r="AB21" s="117">
        <f t="shared" si="0"/>
        <v>16666.666666666668</v>
      </c>
      <c r="AC21" s="117">
        <f t="shared" si="1"/>
        <v>25000</v>
      </c>
      <c r="AD21" s="96"/>
      <c r="AE21" s="96"/>
      <c r="AF21" s="96"/>
      <c r="AG21" s="16"/>
      <c r="AH21" s="16"/>
      <c r="AI21" s="96"/>
      <c r="AJ21" s="99"/>
      <c r="AK21" s="99"/>
      <c r="AL21" s="100"/>
      <c r="AM21" s="100"/>
      <c r="AN21" s="99"/>
      <c r="AO21" s="96"/>
      <c r="AP21" s="96"/>
      <c r="AQ21" s="16"/>
      <c r="AR21" s="16"/>
      <c r="AS21" s="96"/>
      <c r="AT21" s="96"/>
      <c r="AU21" s="99"/>
      <c r="AV21" s="100"/>
      <c r="AW21" s="100"/>
      <c r="AX21" s="101"/>
      <c r="AY21" s="114" t="s">
        <v>377</v>
      </c>
      <c r="AZ21" s="114"/>
      <c r="BA21" s="114"/>
      <c r="BB21" s="101"/>
      <c r="BC21" s="104"/>
    </row>
    <row r="22" spans="1:55" ht="77.25" thickBot="1">
      <c r="A22" s="47" t="s">
        <v>520</v>
      </c>
      <c r="B22" s="48" t="s">
        <v>521</v>
      </c>
      <c r="C22" s="48" t="s">
        <v>44</v>
      </c>
      <c r="D22" s="40" t="s">
        <v>314</v>
      </c>
      <c r="E22" s="1"/>
      <c r="F22" s="63"/>
      <c r="G22" s="63"/>
      <c r="H22" s="14"/>
      <c r="I22" s="14"/>
      <c r="J22" s="14"/>
      <c r="K22" s="63">
        <v>0.001</v>
      </c>
      <c r="L22" s="63">
        <v>0.02</v>
      </c>
      <c r="M22" s="14">
        <f>13700/L22</f>
        <v>685000</v>
      </c>
      <c r="N22" s="14">
        <f>13700/K22</f>
        <v>13700000</v>
      </c>
      <c r="O22" s="14"/>
      <c r="P22" s="63"/>
      <c r="Q22" s="63"/>
      <c r="R22" s="14"/>
      <c r="S22" s="14"/>
      <c r="T22" s="63"/>
      <c r="U22" s="63">
        <v>0.005</v>
      </c>
      <c r="V22" s="63">
        <v>0.15</v>
      </c>
      <c r="W22" s="116">
        <f>1807/V22</f>
        <v>12046.666666666668</v>
      </c>
      <c r="X22" s="116">
        <f>1807/U22</f>
        <v>361400</v>
      </c>
      <c r="Y22" s="63"/>
      <c r="Z22" s="63">
        <v>0.01</v>
      </c>
      <c r="AA22" s="63">
        <v>0.29</v>
      </c>
      <c r="AB22" s="83">
        <f t="shared" si="0"/>
        <v>34482.75862068966</v>
      </c>
      <c r="AC22" s="83">
        <f t="shared" si="1"/>
        <v>1000000</v>
      </c>
      <c r="AD22" s="63"/>
      <c r="AE22" s="63">
        <v>0.01</v>
      </c>
      <c r="AF22" s="63">
        <v>0.09</v>
      </c>
      <c r="AG22" s="14">
        <f>1063/AF22</f>
        <v>11811.111111111111</v>
      </c>
      <c r="AH22" s="14">
        <f>1063/AE22</f>
        <v>106300</v>
      </c>
      <c r="AI22" s="63"/>
      <c r="AJ22" s="64"/>
      <c r="AK22" s="64"/>
      <c r="AL22" s="84"/>
      <c r="AM22" s="84"/>
      <c r="AN22" s="64"/>
      <c r="AO22" s="63"/>
      <c r="AP22" s="63"/>
      <c r="AQ22" s="14"/>
      <c r="AR22" s="14"/>
      <c r="AS22" s="63"/>
      <c r="AT22" s="63"/>
      <c r="AU22" s="91"/>
      <c r="AV22" s="86"/>
      <c r="AW22" s="86"/>
      <c r="AY22" s="114" t="s">
        <v>377</v>
      </c>
      <c r="AZ22" s="114" t="s">
        <v>368</v>
      </c>
      <c r="BA22" s="114" t="s">
        <v>369</v>
      </c>
      <c r="BC22" s="78"/>
    </row>
    <row r="23" spans="1:55" s="103" customFormat="1" ht="51.75" thickBot="1">
      <c r="A23" s="105" t="s">
        <v>522</v>
      </c>
      <c r="B23" s="106" t="s">
        <v>523</v>
      </c>
      <c r="C23" s="106" t="s">
        <v>524</v>
      </c>
      <c r="D23" s="94" t="s">
        <v>349</v>
      </c>
      <c r="E23" s="15"/>
      <c r="F23" s="96"/>
      <c r="G23" s="96"/>
      <c r="H23" s="16"/>
      <c r="I23" s="16"/>
      <c r="J23" s="16"/>
      <c r="K23" s="96"/>
      <c r="L23" s="96"/>
      <c r="M23" s="16"/>
      <c r="N23" s="16"/>
      <c r="O23" s="16"/>
      <c r="P23" s="96"/>
      <c r="Q23" s="96"/>
      <c r="R23" s="16"/>
      <c r="S23" s="16"/>
      <c r="T23" s="96"/>
      <c r="U23" s="96"/>
      <c r="V23" s="96"/>
      <c r="W23" s="16"/>
      <c r="X23" s="16"/>
      <c r="Y23" s="96"/>
      <c r="Z23" s="96">
        <v>0.35</v>
      </c>
      <c r="AA23" s="96">
        <v>0.585</v>
      </c>
      <c r="AB23" s="117">
        <f t="shared" si="0"/>
        <v>17094.017094017094</v>
      </c>
      <c r="AC23" s="117">
        <f t="shared" si="1"/>
        <v>28571.428571428572</v>
      </c>
      <c r="AD23" s="96"/>
      <c r="AE23" s="96">
        <v>0.005</v>
      </c>
      <c r="AF23" s="96">
        <v>0.05</v>
      </c>
      <c r="AG23" s="16">
        <f>1063/AF23</f>
        <v>21260</v>
      </c>
      <c r="AH23" s="16">
        <f>1063/AE23</f>
        <v>212600</v>
      </c>
      <c r="AI23" s="96"/>
      <c r="AJ23" s="99"/>
      <c r="AK23" s="99"/>
      <c r="AL23" s="100"/>
      <c r="AM23" s="100"/>
      <c r="AN23" s="99"/>
      <c r="AO23" s="96"/>
      <c r="AP23" s="96"/>
      <c r="AQ23" s="16"/>
      <c r="AR23" s="16"/>
      <c r="AS23" s="96"/>
      <c r="AT23" s="96"/>
      <c r="AU23" s="99"/>
      <c r="AV23" s="100"/>
      <c r="AW23" s="100"/>
      <c r="AX23" s="101"/>
      <c r="AY23" s="114" t="s">
        <v>358</v>
      </c>
      <c r="AZ23" s="114"/>
      <c r="BA23" s="114" t="s">
        <v>359</v>
      </c>
      <c r="BB23" s="101"/>
      <c r="BC23" s="104"/>
    </row>
    <row r="24" spans="1:55" ht="51.75" thickBot="1">
      <c r="A24" s="47" t="s">
        <v>525</v>
      </c>
      <c r="B24" s="48" t="s">
        <v>526</v>
      </c>
      <c r="C24" s="48" t="s">
        <v>527</v>
      </c>
      <c r="D24" s="40" t="s">
        <v>315</v>
      </c>
      <c r="E24" s="1"/>
      <c r="F24" s="63"/>
      <c r="G24" s="63"/>
      <c r="H24" s="14"/>
      <c r="I24" s="14"/>
      <c r="J24" s="14"/>
      <c r="K24" s="63">
        <v>0.001</v>
      </c>
      <c r="L24" s="63">
        <v>0.02</v>
      </c>
      <c r="M24" s="14">
        <f>13700/L24</f>
        <v>685000</v>
      </c>
      <c r="N24" s="14">
        <f>13700/K24</f>
        <v>13700000</v>
      </c>
      <c r="O24" s="14"/>
      <c r="P24" s="63"/>
      <c r="Q24" s="63"/>
      <c r="R24" s="14"/>
      <c r="S24" s="14"/>
      <c r="T24" s="63"/>
      <c r="U24" s="63">
        <v>0.005</v>
      </c>
      <c r="V24" s="63">
        <v>0.1</v>
      </c>
      <c r="W24" s="116">
        <f>1807/V24</f>
        <v>18070</v>
      </c>
      <c r="X24" s="116">
        <f>1807/U24</f>
        <v>361400</v>
      </c>
      <c r="Y24" s="63"/>
      <c r="Z24" s="63">
        <v>0.09</v>
      </c>
      <c r="AA24" s="63">
        <v>0.2</v>
      </c>
      <c r="AB24" s="83">
        <f t="shared" si="0"/>
        <v>50000</v>
      </c>
      <c r="AC24" s="83">
        <f t="shared" si="1"/>
        <v>111111.11111111111</v>
      </c>
      <c r="AD24" s="63"/>
      <c r="AE24" s="63">
        <v>0.01</v>
      </c>
      <c r="AF24" s="63">
        <v>0.1</v>
      </c>
      <c r="AG24" s="14">
        <f>1063/AF24</f>
        <v>10630</v>
      </c>
      <c r="AH24" s="14">
        <f>1063/AE24</f>
        <v>106300</v>
      </c>
      <c r="AI24" s="63"/>
      <c r="AJ24" s="64"/>
      <c r="AK24" s="64"/>
      <c r="AL24" s="84"/>
      <c r="AM24" s="84"/>
      <c r="AN24" s="64"/>
      <c r="AO24" s="63"/>
      <c r="AP24" s="63"/>
      <c r="AQ24" s="14"/>
      <c r="AR24" s="14"/>
      <c r="AS24" s="63"/>
      <c r="AT24" s="63"/>
      <c r="AU24" s="91"/>
      <c r="AV24" s="86"/>
      <c r="AW24" s="86"/>
      <c r="AY24" s="114" t="s">
        <v>372</v>
      </c>
      <c r="AZ24" s="114" t="s">
        <v>364</v>
      </c>
      <c r="BA24" s="114" t="s">
        <v>361</v>
      </c>
      <c r="BC24" s="76"/>
    </row>
    <row r="25" spans="1:55" s="103" customFormat="1" ht="51.75" thickBot="1">
      <c r="A25" s="106" t="s">
        <v>128</v>
      </c>
      <c r="B25" s="106" t="s">
        <v>129</v>
      </c>
      <c r="C25" s="106" t="s">
        <v>130</v>
      </c>
      <c r="D25" s="94" t="s">
        <v>316</v>
      </c>
      <c r="E25" s="15"/>
      <c r="F25" s="96">
        <v>0.001</v>
      </c>
      <c r="G25" s="96">
        <v>0.05</v>
      </c>
      <c r="H25" s="16">
        <f>1590/G25</f>
        <v>31800</v>
      </c>
      <c r="I25" s="16">
        <f>1590/F25</f>
        <v>1590000</v>
      </c>
      <c r="J25" s="16"/>
      <c r="K25" s="96"/>
      <c r="L25" s="96"/>
      <c r="M25" s="16"/>
      <c r="N25" s="16"/>
      <c r="O25" s="16"/>
      <c r="P25" s="96"/>
      <c r="Q25" s="96"/>
      <c r="R25" s="16"/>
      <c r="S25" s="16"/>
      <c r="T25" s="96"/>
      <c r="U25" s="96"/>
      <c r="V25" s="96"/>
      <c r="W25" s="16"/>
      <c r="X25" s="16"/>
      <c r="Y25" s="96"/>
      <c r="Z25" s="96">
        <v>0.48</v>
      </c>
      <c r="AA25" s="96">
        <v>0.79</v>
      </c>
      <c r="AB25" s="83">
        <f t="shared" si="0"/>
        <v>12658.227848101265</v>
      </c>
      <c r="AC25" s="83">
        <f t="shared" si="1"/>
        <v>20833.333333333336</v>
      </c>
      <c r="AD25" s="96"/>
      <c r="AE25" s="96"/>
      <c r="AF25" s="96"/>
      <c r="AG25" s="16"/>
      <c r="AH25" s="16"/>
      <c r="AI25" s="96"/>
      <c r="AJ25" s="96">
        <v>0.0001</v>
      </c>
      <c r="AK25" s="96">
        <v>0.005</v>
      </c>
      <c r="AL25" s="16">
        <f>2770/AK25</f>
        <v>554000</v>
      </c>
      <c r="AM25" s="16">
        <f>2770/AJ25</f>
        <v>27700000</v>
      </c>
      <c r="AN25" s="96"/>
      <c r="AO25" s="96">
        <v>0.005</v>
      </c>
      <c r="AP25" s="96">
        <v>0.15</v>
      </c>
      <c r="AQ25" s="116">
        <f>444/AP25</f>
        <v>2960</v>
      </c>
      <c r="AR25" s="116">
        <f>444/AO25</f>
        <v>88800</v>
      </c>
      <c r="AS25" s="96"/>
      <c r="AT25" s="96">
        <v>0.001</v>
      </c>
      <c r="AU25" s="99">
        <v>0.01</v>
      </c>
      <c r="AV25" s="100">
        <f>675/AU25</f>
        <v>67500</v>
      </c>
      <c r="AW25" s="100">
        <f>675/AT25</f>
        <v>675000</v>
      </c>
      <c r="AX25" s="101"/>
      <c r="AY25" s="114" t="s">
        <v>378</v>
      </c>
      <c r="AZ25" s="114"/>
      <c r="BA25" s="114" t="s">
        <v>367</v>
      </c>
      <c r="BB25" s="101"/>
      <c r="BC25" s="102"/>
    </row>
    <row r="26" spans="1:55" ht="51.75" thickBot="1">
      <c r="A26" s="47" t="s">
        <v>115</v>
      </c>
      <c r="B26" s="48" t="s">
        <v>116</v>
      </c>
      <c r="C26" s="48" t="s">
        <v>117</v>
      </c>
      <c r="D26" s="40" t="s">
        <v>350</v>
      </c>
      <c r="E26" s="1"/>
      <c r="F26" s="63">
        <v>0.0001</v>
      </c>
      <c r="G26" s="63">
        <v>0.005</v>
      </c>
      <c r="H26" s="14">
        <f>1590/G26</f>
        <v>318000</v>
      </c>
      <c r="I26" s="14">
        <f>1590/F26</f>
        <v>15900000</v>
      </c>
      <c r="J26" s="14"/>
      <c r="K26" s="63"/>
      <c r="L26" s="63"/>
      <c r="M26" s="14"/>
      <c r="N26" s="14"/>
      <c r="O26" s="14"/>
      <c r="P26" s="63">
        <v>0.001</v>
      </c>
      <c r="Q26" s="63">
        <v>0.02</v>
      </c>
      <c r="R26" s="14">
        <f>129000/Q26</f>
        <v>6450000</v>
      </c>
      <c r="S26" s="14">
        <f>129000/P26</f>
        <v>129000000</v>
      </c>
      <c r="T26" s="63"/>
      <c r="U26" s="63"/>
      <c r="V26" s="63"/>
      <c r="W26" s="14"/>
      <c r="X26" s="14"/>
      <c r="Y26" s="63"/>
      <c r="Z26" s="63">
        <v>0.93</v>
      </c>
      <c r="AA26" s="63">
        <v>0.998</v>
      </c>
      <c r="AB26" s="117">
        <f t="shared" si="0"/>
        <v>10020.040080160321</v>
      </c>
      <c r="AC26" s="117">
        <f t="shared" si="1"/>
        <v>10752.68817204301</v>
      </c>
      <c r="AD26" s="63"/>
      <c r="AE26" s="63">
        <v>0.001</v>
      </c>
      <c r="AF26" s="63">
        <v>0.02</v>
      </c>
      <c r="AG26" s="14">
        <f>1063/AF26</f>
        <v>53150</v>
      </c>
      <c r="AH26" s="14">
        <f>1063/AE26</f>
        <v>1063000</v>
      </c>
      <c r="AI26" s="63"/>
      <c r="AJ26" s="64"/>
      <c r="AK26" s="64"/>
      <c r="AL26" s="84"/>
      <c r="AM26" s="84"/>
      <c r="AN26" s="64"/>
      <c r="AO26" s="63">
        <v>0.001</v>
      </c>
      <c r="AP26" s="63">
        <v>0.04</v>
      </c>
      <c r="AQ26" s="14">
        <f>444/AP26</f>
        <v>11100</v>
      </c>
      <c r="AR26" s="14">
        <f>444/AO26</f>
        <v>444000</v>
      </c>
      <c r="AS26" s="63"/>
      <c r="AT26" s="63"/>
      <c r="AU26" s="91"/>
      <c r="AV26" s="86"/>
      <c r="AW26" s="86"/>
      <c r="AY26" s="114"/>
      <c r="AZ26" s="114"/>
      <c r="BA26" s="114"/>
      <c r="BC26" s="78"/>
    </row>
    <row r="27" spans="1:55" s="103" customFormat="1" ht="39" thickBot="1">
      <c r="A27" s="105" t="s">
        <v>528</v>
      </c>
      <c r="B27" s="106" t="s">
        <v>529</v>
      </c>
      <c r="C27" s="106" t="s">
        <v>45</v>
      </c>
      <c r="D27" s="94" t="s">
        <v>318</v>
      </c>
      <c r="E27" s="15"/>
      <c r="F27" s="96"/>
      <c r="G27" s="96"/>
      <c r="H27" s="16"/>
      <c r="I27" s="16"/>
      <c r="J27" s="16"/>
      <c r="K27" s="96"/>
      <c r="L27" s="96"/>
      <c r="M27" s="16"/>
      <c r="N27" s="16"/>
      <c r="O27" s="16"/>
      <c r="P27" s="96"/>
      <c r="Q27" s="96"/>
      <c r="R27" s="16"/>
      <c r="S27" s="16"/>
      <c r="T27" s="96"/>
      <c r="U27" s="96">
        <v>0.005</v>
      </c>
      <c r="V27" s="96">
        <v>0.1</v>
      </c>
      <c r="W27" s="116">
        <f aca="true" t="shared" si="2" ref="W27:W34">1807/V27</f>
        <v>18070</v>
      </c>
      <c r="X27" s="116">
        <f aca="true" t="shared" si="3" ref="X27:X34">1807/U27</f>
        <v>361400</v>
      </c>
      <c r="Y27" s="96"/>
      <c r="Z27" s="96">
        <v>0.05</v>
      </c>
      <c r="AA27" s="96">
        <v>0.15</v>
      </c>
      <c r="AB27" s="98">
        <f t="shared" si="0"/>
        <v>66666.66666666667</v>
      </c>
      <c r="AC27" s="98">
        <f t="shared" si="1"/>
        <v>200000</v>
      </c>
      <c r="AD27" s="96"/>
      <c r="AE27" s="96"/>
      <c r="AF27" s="96"/>
      <c r="AG27" s="16"/>
      <c r="AH27" s="16"/>
      <c r="AI27" s="96"/>
      <c r="AJ27" s="99"/>
      <c r="AK27" s="99"/>
      <c r="AL27" s="100"/>
      <c r="AM27" s="100"/>
      <c r="AN27" s="99"/>
      <c r="AO27" s="96"/>
      <c r="AP27" s="96"/>
      <c r="AQ27" s="16"/>
      <c r="AR27" s="16"/>
      <c r="AS27" s="96"/>
      <c r="AT27" s="96"/>
      <c r="AU27" s="99"/>
      <c r="AV27" s="100"/>
      <c r="AW27" s="100"/>
      <c r="AX27" s="101"/>
      <c r="AY27" s="114" t="s">
        <v>380</v>
      </c>
      <c r="AZ27" s="114" t="s">
        <v>364</v>
      </c>
      <c r="BA27" s="114" t="s">
        <v>361</v>
      </c>
      <c r="BB27" s="101"/>
      <c r="BC27" s="102"/>
    </row>
    <row r="28" spans="1:55" ht="51.75" thickBot="1">
      <c r="A28" s="47" t="s">
        <v>421</v>
      </c>
      <c r="B28" s="48" t="s">
        <v>530</v>
      </c>
      <c r="C28" s="48" t="s">
        <v>46</v>
      </c>
      <c r="D28" s="40" t="s">
        <v>319</v>
      </c>
      <c r="E28" s="1"/>
      <c r="F28" s="63"/>
      <c r="G28" s="63"/>
      <c r="H28" s="14"/>
      <c r="I28" s="14"/>
      <c r="J28" s="14"/>
      <c r="K28" s="63"/>
      <c r="L28" s="63"/>
      <c r="M28" s="14"/>
      <c r="N28" s="14"/>
      <c r="O28" s="14"/>
      <c r="P28" s="63"/>
      <c r="Q28" s="63"/>
      <c r="R28" s="14"/>
      <c r="S28" s="14"/>
      <c r="T28" s="63"/>
      <c r="U28" s="63">
        <v>0.005</v>
      </c>
      <c r="V28" s="63">
        <v>0.2</v>
      </c>
      <c r="W28" s="116">
        <f t="shared" si="2"/>
        <v>9035</v>
      </c>
      <c r="X28" s="116">
        <f t="shared" si="3"/>
        <v>361400</v>
      </c>
      <c r="Y28" s="63"/>
      <c r="Z28" s="63">
        <v>0.005</v>
      </c>
      <c r="AA28" s="63">
        <v>0.18</v>
      </c>
      <c r="AB28" s="83">
        <f t="shared" si="0"/>
        <v>55555.555555555555</v>
      </c>
      <c r="AC28" s="83">
        <f t="shared" si="1"/>
        <v>2000000</v>
      </c>
      <c r="AD28" s="63"/>
      <c r="AE28" s="63">
        <v>0.005</v>
      </c>
      <c r="AF28" s="63">
        <v>0.02</v>
      </c>
      <c r="AG28" s="14">
        <f aca="true" t="shared" si="4" ref="AG28:AG34">1063/AF28</f>
        <v>53150</v>
      </c>
      <c r="AH28" s="14">
        <f aca="true" t="shared" si="5" ref="AH28:AH34">1063/AE28</f>
        <v>212600</v>
      </c>
      <c r="AI28" s="63"/>
      <c r="AJ28" s="64"/>
      <c r="AK28" s="64"/>
      <c r="AL28" s="84"/>
      <c r="AM28" s="84"/>
      <c r="AN28" s="64"/>
      <c r="AO28" s="63"/>
      <c r="AP28" s="63"/>
      <c r="AQ28" s="14"/>
      <c r="AR28" s="14"/>
      <c r="AS28" s="63"/>
      <c r="AT28" s="63"/>
      <c r="AU28" s="91"/>
      <c r="AV28" s="86"/>
      <c r="AW28" s="86"/>
      <c r="AY28" s="114" t="s">
        <v>370</v>
      </c>
      <c r="AZ28" s="114" t="s">
        <v>371</v>
      </c>
      <c r="BA28" s="114" t="s">
        <v>375</v>
      </c>
      <c r="BC28" s="76"/>
    </row>
    <row r="29" spans="1:55" s="103" customFormat="1" ht="64.5" thickBot="1">
      <c r="A29" s="105" t="s">
        <v>531</v>
      </c>
      <c r="B29" s="106" t="s">
        <v>532</v>
      </c>
      <c r="C29" s="106" t="s">
        <v>47</v>
      </c>
      <c r="D29" s="94" t="s">
        <v>320</v>
      </c>
      <c r="E29" s="15"/>
      <c r="F29" s="96">
        <v>0.001</v>
      </c>
      <c r="G29" s="96">
        <v>0.03</v>
      </c>
      <c r="H29" s="16">
        <f>1590/G29</f>
        <v>53000</v>
      </c>
      <c r="I29" s="16">
        <f>1590/F29</f>
        <v>1590000</v>
      </c>
      <c r="J29" s="16"/>
      <c r="K29" s="96"/>
      <c r="L29" s="96"/>
      <c r="M29" s="16"/>
      <c r="N29" s="16"/>
      <c r="O29" s="16"/>
      <c r="P29" s="96"/>
      <c r="Q29" s="96"/>
      <c r="R29" s="16"/>
      <c r="S29" s="16"/>
      <c r="T29" s="96"/>
      <c r="U29" s="96">
        <v>0.005</v>
      </c>
      <c r="V29" s="96">
        <v>0.1</v>
      </c>
      <c r="W29" s="16">
        <f t="shared" si="2"/>
        <v>18070</v>
      </c>
      <c r="X29" s="16">
        <f t="shared" si="3"/>
        <v>361400</v>
      </c>
      <c r="Y29" s="96"/>
      <c r="Z29" s="96">
        <v>0.049</v>
      </c>
      <c r="AA29" s="96">
        <v>0.135</v>
      </c>
      <c r="AB29" s="98">
        <f t="shared" si="0"/>
        <v>74074.07407407407</v>
      </c>
      <c r="AC29" s="98">
        <f t="shared" si="1"/>
        <v>204081.6326530612</v>
      </c>
      <c r="AD29" s="96"/>
      <c r="AE29" s="96">
        <v>0.001</v>
      </c>
      <c r="AF29" s="96">
        <v>0.015</v>
      </c>
      <c r="AG29" s="16">
        <f t="shared" si="4"/>
        <v>70866.66666666667</v>
      </c>
      <c r="AH29" s="16">
        <f t="shared" si="5"/>
        <v>1063000</v>
      </c>
      <c r="AI29" s="96"/>
      <c r="AJ29" s="99"/>
      <c r="AK29" s="99"/>
      <c r="AL29" s="100"/>
      <c r="AM29" s="100"/>
      <c r="AN29" s="99"/>
      <c r="AO29" s="96">
        <v>0.005</v>
      </c>
      <c r="AP29" s="96">
        <v>0.1</v>
      </c>
      <c r="AQ29" s="116">
        <f>444/AP29</f>
        <v>4440</v>
      </c>
      <c r="AR29" s="116">
        <f>444/AO29</f>
        <v>88800</v>
      </c>
      <c r="AS29" s="96"/>
      <c r="AT29" s="96"/>
      <c r="AU29" s="99"/>
      <c r="AV29" s="100"/>
      <c r="AW29" s="100"/>
      <c r="AX29" s="101"/>
      <c r="AY29" s="114" t="s">
        <v>381</v>
      </c>
      <c r="AZ29" s="114" t="s">
        <v>368</v>
      </c>
      <c r="BA29" s="114" t="s">
        <v>367</v>
      </c>
      <c r="BB29" s="101"/>
      <c r="BC29" s="102"/>
    </row>
    <row r="30" spans="1:55" ht="51.75" thickBot="1">
      <c r="A30" s="47" t="s">
        <v>533</v>
      </c>
      <c r="B30" s="48" t="s">
        <v>534</v>
      </c>
      <c r="C30" s="48" t="s">
        <v>48</v>
      </c>
      <c r="D30" s="40" t="s">
        <v>321</v>
      </c>
      <c r="E30" s="1"/>
      <c r="F30" s="63"/>
      <c r="G30" s="63"/>
      <c r="H30" s="14"/>
      <c r="I30" s="14"/>
      <c r="J30" s="14"/>
      <c r="K30" s="63"/>
      <c r="L30" s="63"/>
      <c r="M30" s="14"/>
      <c r="N30" s="14"/>
      <c r="O30" s="14"/>
      <c r="P30" s="63"/>
      <c r="Q30" s="63"/>
      <c r="R30" s="14"/>
      <c r="S30" s="14"/>
      <c r="T30" s="63"/>
      <c r="U30" s="63">
        <v>0.005</v>
      </c>
      <c r="V30" s="63">
        <v>0.15</v>
      </c>
      <c r="W30" s="116">
        <f t="shared" si="2"/>
        <v>12046.666666666668</v>
      </c>
      <c r="X30" s="116">
        <f t="shared" si="3"/>
        <v>361400</v>
      </c>
      <c r="Y30" s="63"/>
      <c r="Z30" s="63">
        <v>0.049</v>
      </c>
      <c r="AA30" s="63">
        <v>0.135</v>
      </c>
      <c r="AB30" s="83">
        <f t="shared" si="0"/>
        <v>74074.07407407407</v>
      </c>
      <c r="AC30" s="83">
        <f t="shared" si="1"/>
        <v>204081.6326530612</v>
      </c>
      <c r="AD30" s="63"/>
      <c r="AE30" s="63">
        <v>0.001</v>
      </c>
      <c r="AF30" s="63">
        <v>0.015</v>
      </c>
      <c r="AG30" s="14">
        <f t="shared" si="4"/>
        <v>70866.66666666667</v>
      </c>
      <c r="AH30" s="14">
        <f t="shared" si="5"/>
        <v>1063000</v>
      </c>
      <c r="AI30" s="63"/>
      <c r="AJ30" s="64"/>
      <c r="AK30" s="64"/>
      <c r="AL30" s="84"/>
      <c r="AM30" s="84"/>
      <c r="AN30" s="64"/>
      <c r="AO30" s="63"/>
      <c r="AP30" s="63"/>
      <c r="AQ30" s="14"/>
      <c r="AR30" s="14"/>
      <c r="AS30" s="63"/>
      <c r="AT30" s="63"/>
      <c r="AU30" s="91"/>
      <c r="AV30" s="86"/>
      <c r="AW30" s="86"/>
      <c r="AY30" s="114" t="s">
        <v>382</v>
      </c>
      <c r="AZ30" s="114" t="s">
        <v>368</v>
      </c>
      <c r="BA30" s="114" t="s">
        <v>363</v>
      </c>
      <c r="BC30" s="76"/>
    </row>
    <row r="31" spans="1:55" s="103" customFormat="1" ht="64.5" thickBot="1">
      <c r="A31" s="105" t="s">
        <v>535</v>
      </c>
      <c r="B31" s="106" t="s">
        <v>536</v>
      </c>
      <c r="C31" s="106" t="s">
        <v>50</v>
      </c>
      <c r="D31" s="94" t="s">
        <v>322</v>
      </c>
      <c r="E31" s="15"/>
      <c r="F31" s="96">
        <v>0.0005</v>
      </c>
      <c r="G31" s="96">
        <v>0.005</v>
      </c>
      <c r="H31" s="16">
        <f>1590/G31</f>
        <v>318000</v>
      </c>
      <c r="I31" s="16">
        <f>1590/F31</f>
        <v>3180000</v>
      </c>
      <c r="J31" s="16"/>
      <c r="K31" s="96"/>
      <c r="L31" s="96"/>
      <c r="M31" s="16"/>
      <c r="N31" s="16"/>
      <c r="O31" s="16"/>
      <c r="P31" s="96"/>
      <c r="Q31" s="96"/>
      <c r="R31" s="16"/>
      <c r="S31" s="16"/>
      <c r="T31" s="96"/>
      <c r="U31" s="96">
        <v>0.005</v>
      </c>
      <c r="V31" s="96">
        <v>0.05</v>
      </c>
      <c r="W31" s="16">
        <f t="shared" si="2"/>
        <v>36140</v>
      </c>
      <c r="X31" s="16">
        <f t="shared" si="3"/>
        <v>361400</v>
      </c>
      <c r="Y31" s="96"/>
      <c r="Z31" s="96">
        <v>0.2</v>
      </c>
      <c r="AA31" s="96">
        <v>0.49</v>
      </c>
      <c r="AB31" s="117">
        <f t="shared" si="0"/>
        <v>20408.163265306124</v>
      </c>
      <c r="AC31" s="117">
        <f t="shared" si="1"/>
        <v>50000</v>
      </c>
      <c r="AD31" s="96"/>
      <c r="AE31" s="97">
        <v>0.01</v>
      </c>
      <c r="AF31" s="96">
        <v>0.1</v>
      </c>
      <c r="AG31" s="16">
        <f t="shared" si="4"/>
        <v>10630</v>
      </c>
      <c r="AH31" s="16">
        <f t="shared" si="5"/>
        <v>106300</v>
      </c>
      <c r="AI31" s="96"/>
      <c r="AJ31" s="99"/>
      <c r="AK31" s="99"/>
      <c r="AL31" s="100"/>
      <c r="AM31" s="100"/>
      <c r="AN31" s="99"/>
      <c r="AO31" s="96">
        <v>0.001</v>
      </c>
      <c r="AP31" s="96">
        <v>0.01</v>
      </c>
      <c r="AQ31" s="16">
        <f>444/AP31</f>
        <v>44400</v>
      </c>
      <c r="AR31" s="16">
        <f>444/AO31</f>
        <v>444000</v>
      </c>
      <c r="AS31" s="96"/>
      <c r="AT31" s="96"/>
      <c r="AU31" s="99"/>
      <c r="AV31" s="100"/>
      <c r="AW31" s="100"/>
      <c r="AX31" s="101"/>
      <c r="AY31" s="114" t="s">
        <v>370</v>
      </c>
      <c r="AZ31" s="114" t="s">
        <v>364</v>
      </c>
      <c r="BA31" s="114" t="s">
        <v>363</v>
      </c>
      <c r="BB31" s="101"/>
      <c r="BC31" s="104"/>
    </row>
    <row r="32" spans="1:55" ht="64.5" thickBot="1">
      <c r="A32" s="47" t="s">
        <v>537</v>
      </c>
      <c r="B32" s="48" t="s">
        <v>538</v>
      </c>
      <c r="C32" s="48" t="s">
        <v>51</v>
      </c>
      <c r="D32" s="40" t="s">
        <v>323</v>
      </c>
      <c r="E32" s="1"/>
      <c r="F32" s="63">
        <v>0.001</v>
      </c>
      <c r="G32" s="63">
        <v>0.02</v>
      </c>
      <c r="H32" s="14">
        <f>1590/G32</f>
        <v>79500</v>
      </c>
      <c r="I32" s="14">
        <f>1590/F32</f>
        <v>1590000</v>
      </c>
      <c r="J32" s="14"/>
      <c r="K32" s="63"/>
      <c r="L32" s="63"/>
      <c r="M32" s="14"/>
      <c r="N32" s="14"/>
      <c r="O32" s="14"/>
      <c r="P32" s="63"/>
      <c r="Q32" s="63"/>
      <c r="R32" s="14"/>
      <c r="S32" s="14"/>
      <c r="T32" s="63"/>
      <c r="U32" s="63">
        <v>0.005</v>
      </c>
      <c r="V32" s="63">
        <v>0.05</v>
      </c>
      <c r="W32" s="14">
        <f t="shared" si="2"/>
        <v>36140</v>
      </c>
      <c r="X32" s="14">
        <f t="shared" si="3"/>
        <v>361400</v>
      </c>
      <c r="Y32" s="63"/>
      <c r="Z32" s="63">
        <v>0.27</v>
      </c>
      <c r="AA32" s="63">
        <v>0.395</v>
      </c>
      <c r="AB32" s="83">
        <f t="shared" si="0"/>
        <v>25316.45569620253</v>
      </c>
      <c r="AC32" s="83">
        <f t="shared" si="1"/>
        <v>37037.03703703704</v>
      </c>
      <c r="AD32" s="63"/>
      <c r="AE32" s="63">
        <v>0.005</v>
      </c>
      <c r="AF32" s="63">
        <v>0.03</v>
      </c>
      <c r="AG32" s="14">
        <f t="shared" si="4"/>
        <v>35433.333333333336</v>
      </c>
      <c r="AH32" s="14">
        <f t="shared" si="5"/>
        <v>212600</v>
      </c>
      <c r="AI32" s="63"/>
      <c r="AJ32" s="64"/>
      <c r="AK32" s="64"/>
      <c r="AL32" s="84"/>
      <c r="AM32" s="84"/>
      <c r="AN32" s="64"/>
      <c r="AO32" s="63">
        <v>0.005</v>
      </c>
      <c r="AP32" s="63">
        <v>0.05</v>
      </c>
      <c r="AQ32" s="116">
        <f>444/AP32</f>
        <v>8880</v>
      </c>
      <c r="AR32" s="116">
        <f>444/AO32</f>
        <v>88800</v>
      </c>
      <c r="AS32" s="63"/>
      <c r="AT32" s="63"/>
      <c r="AU32" s="91"/>
      <c r="AV32" s="86"/>
      <c r="AW32" s="86"/>
      <c r="AY32" s="114" t="s">
        <v>377</v>
      </c>
      <c r="AZ32" s="114" t="s">
        <v>360</v>
      </c>
      <c r="BA32" s="114" t="s">
        <v>363</v>
      </c>
      <c r="BC32" s="78"/>
    </row>
    <row r="33" spans="1:55" s="103" customFormat="1" ht="64.5" thickBot="1">
      <c r="A33" s="105" t="s">
        <v>539</v>
      </c>
      <c r="B33" s="106" t="s">
        <v>540</v>
      </c>
      <c r="C33" s="106" t="s">
        <v>52</v>
      </c>
      <c r="D33" s="94" t="s">
        <v>324</v>
      </c>
      <c r="E33" s="15"/>
      <c r="F33" s="96">
        <v>0.001</v>
      </c>
      <c r="G33" s="96">
        <v>0.01</v>
      </c>
      <c r="H33" s="16">
        <f>1590/G33</f>
        <v>159000</v>
      </c>
      <c r="I33" s="16">
        <f>1590/F33</f>
        <v>1590000</v>
      </c>
      <c r="J33" s="16"/>
      <c r="K33" s="96"/>
      <c r="L33" s="96"/>
      <c r="M33" s="16"/>
      <c r="N33" s="16"/>
      <c r="O33" s="16"/>
      <c r="P33" s="96"/>
      <c r="Q33" s="96"/>
      <c r="R33" s="16"/>
      <c r="S33" s="16"/>
      <c r="T33" s="96"/>
      <c r="U33" s="96">
        <v>0.005</v>
      </c>
      <c r="V33" s="96">
        <v>0.03</v>
      </c>
      <c r="W33" s="16">
        <f t="shared" si="2"/>
        <v>60233.333333333336</v>
      </c>
      <c r="X33" s="16">
        <f t="shared" si="3"/>
        <v>361400</v>
      </c>
      <c r="Y33" s="96"/>
      <c r="Z33" s="96">
        <v>0.17</v>
      </c>
      <c r="AA33" s="96">
        <v>0.395</v>
      </c>
      <c r="AB33" s="98">
        <f t="shared" si="0"/>
        <v>25316.45569620253</v>
      </c>
      <c r="AC33" s="98">
        <f t="shared" si="1"/>
        <v>58823.5294117647</v>
      </c>
      <c r="AD33" s="96"/>
      <c r="AE33" s="96">
        <v>0.005</v>
      </c>
      <c r="AF33" s="96">
        <v>0.03</v>
      </c>
      <c r="AG33" s="16">
        <f t="shared" si="4"/>
        <v>35433.333333333336</v>
      </c>
      <c r="AH33" s="16">
        <f t="shared" si="5"/>
        <v>212600</v>
      </c>
      <c r="AI33" s="96"/>
      <c r="AJ33" s="99"/>
      <c r="AK33" s="99"/>
      <c r="AL33" s="100"/>
      <c r="AM33" s="100"/>
      <c r="AN33" s="99"/>
      <c r="AO33" s="96">
        <v>0.005</v>
      </c>
      <c r="AP33" s="96">
        <v>0.03</v>
      </c>
      <c r="AQ33" s="116">
        <f>444/AP33</f>
        <v>14800</v>
      </c>
      <c r="AR33" s="116">
        <f>444/AO33</f>
        <v>88800</v>
      </c>
      <c r="AS33" s="96"/>
      <c r="AT33" s="96"/>
      <c r="AU33" s="99"/>
      <c r="AV33" s="100"/>
      <c r="AW33" s="100"/>
      <c r="AX33" s="101"/>
      <c r="AY33" s="114" t="s">
        <v>372</v>
      </c>
      <c r="AZ33" s="114" t="s">
        <v>379</v>
      </c>
      <c r="BA33" s="114" t="s">
        <v>373</v>
      </c>
      <c r="BB33" s="101"/>
      <c r="BC33" s="104"/>
    </row>
    <row r="34" spans="1:55" ht="77.25" thickBot="1">
      <c r="A34" s="47" t="s">
        <v>541</v>
      </c>
      <c r="B34" s="48" t="s">
        <v>542</v>
      </c>
      <c r="C34" s="48" t="s">
        <v>560</v>
      </c>
      <c r="D34" s="40" t="s">
        <v>325</v>
      </c>
      <c r="E34" s="1"/>
      <c r="F34" s="63">
        <v>0.001</v>
      </c>
      <c r="G34" s="63">
        <v>0.02</v>
      </c>
      <c r="H34" s="14">
        <f>1590/G34</f>
        <v>79500</v>
      </c>
      <c r="I34" s="14">
        <f>1590/F34</f>
        <v>1590000</v>
      </c>
      <c r="J34" s="14"/>
      <c r="K34" s="63">
        <v>0.001</v>
      </c>
      <c r="L34" s="63">
        <v>0.02</v>
      </c>
      <c r="M34" s="14">
        <f>13700/L34</f>
        <v>685000</v>
      </c>
      <c r="N34" s="14">
        <f>13700/K34</f>
        <v>13700000</v>
      </c>
      <c r="O34" s="14"/>
      <c r="P34" s="63">
        <v>0.001</v>
      </c>
      <c r="Q34" s="63">
        <v>0.02</v>
      </c>
      <c r="R34" s="14">
        <f>129000/Q34</f>
        <v>6450000</v>
      </c>
      <c r="S34" s="14">
        <f>129000/P34</f>
        <v>129000000</v>
      </c>
      <c r="T34" s="63"/>
      <c r="U34" s="63">
        <v>0.005</v>
      </c>
      <c r="V34" s="63">
        <v>0.1</v>
      </c>
      <c r="W34" s="14">
        <f t="shared" si="2"/>
        <v>18070</v>
      </c>
      <c r="X34" s="14">
        <f t="shared" si="3"/>
        <v>361400</v>
      </c>
      <c r="Y34" s="63"/>
      <c r="Z34" s="63">
        <v>0.2</v>
      </c>
      <c r="AA34" s="63">
        <v>0.39</v>
      </c>
      <c r="AB34" s="83">
        <f t="shared" si="0"/>
        <v>25641.02564102564</v>
      </c>
      <c r="AC34" s="83">
        <f t="shared" si="1"/>
        <v>50000</v>
      </c>
      <c r="AD34" s="63"/>
      <c r="AE34" s="63">
        <v>0.01</v>
      </c>
      <c r="AF34" s="63">
        <v>0.1</v>
      </c>
      <c r="AG34" s="14">
        <f t="shared" si="4"/>
        <v>10630</v>
      </c>
      <c r="AH34" s="14">
        <f t="shared" si="5"/>
        <v>106300</v>
      </c>
      <c r="AI34" s="63"/>
      <c r="AJ34" s="64"/>
      <c r="AK34" s="64"/>
      <c r="AL34" s="84"/>
      <c r="AM34" s="84"/>
      <c r="AN34" s="64"/>
      <c r="AO34" s="63">
        <v>0.005</v>
      </c>
      <c r="AP34" s="63">
        <v>0.05</v>
      </c>
      <c r="AQ34" s="116">
        <f>444/AP34</f>
        <v>8880</v>
      </c>
      <c r="AR34" s="116">
        <f>444/AO34</f>
        <v>88800</v>
      </c>
      <c r="AS34" s="63"/>
      <c r="AT34" s="63"/>
      <c r="AU34" s="91"/>
      <c r="AV34" s="86"/>
      <c r="AW34" s="86"/>
      <c r="AY34" s="114" t="s">
        <v>383</v>
      </c>
      <c r="AZ34" s="114" t="s">
        <v>368</v>
      </c>
      <c r="BA34" s="114" t="s">
        <v>359</v>
      </c>
      <c r="BC34" s="78"/>
    </row>
    <row r="35" spans="1:55" s="103" customFormat="1" ht="51.75" thickBot="1">
      <c r="A35" s="105" t="s">
        <v>561</v>
      </c>
      <c r="B35" s="106" t="s">
        <v>562</v>
      </c>
      <c r="C35" s="106" t="s">
        <v>53</v>
      </c>
      <c r="D35" s="94" t="s">
        <v>326</v>
      </c>
      <c r="E35" s="15"/>
      <c r="F35" s="96"/>
      <c r="G35" s="96"/>
      <c r="H35" s="16"/>
      <c r="I35" s="16"/>
      <c r="J35" s="16"/>
      <c r="K35" s="96"/>
      <c r="L35" s="96"/>
      <c r="M35" s="16"/>
      <c r="N35" s="16"/>
      <c r="O35" s="16"/>
      <c r="P35" s="96"/>
      <c r="Q35" s="96"/>
      <c r="R35" s="16"/>
      <c r="S35" s="16"/>
      <c r="T35" s="96"/>
      <c r="U35" s="96"/>
      <c r="V35" s="96"/>
      <c r="W35" s="16"/>
      <c r="X35" s="16"/>
      <c r="Y35" s="96"/>
      <c r="Z35" s="96">
        <v>0.4</v>
      </c>
      <c r="AA35" s="96">
        <v>0.59</v>
      </c>
      <c r="AB35" s="117">
        <f t="shared" si="0"/>
        <v>16949.15254237288</v>
      </c>
      <c r="AC35" s="117">
        <f t="shared" si="1"/>
        <v>25000</v>
      </c>
      <c r="AD35" s="96"/>
      <c r="AE35" s="96"/>
      <c r="AF35" s="96"/>
      <c r="AG35" s="16"/>
      <c r="AH35" s="16"/>
      <c r="AI35" s="96"/>
      <c r="AJ35" s="99"/>
      <c r="AK35" s="99"/>
      <c r="AL35" s="100"/>
      <c r="AM35" s="100"/>
      <c r="AN35" s="99"/>
      <c r="AO35" s="96"/>
      <c r="AP35" s="96"/>
      <c r="AQ35" s="16"/>
      <c r="AR35" s="16"/>
      <c r="AS35" s="96"/>
      <c r="AT35" s="96"/>
      <c r="AU35" s="99"/>
      <c r="AV35" s="100"/>
      <c r="AW35" s="100"/>
      <c r="AX35" s="101"/>
      <c r="AY35" s="114" t="s">
        <v>358</v>
      </c>
      <c r="AZ35" s="114"/>
      <c r="BA35" s="114" t="s">
        <v>359</v>
      </c>
      <c r="BB35" s="101"/>
      <c r="BC35" s="102"/>
    </row>
    <row r="36" spans="1:55" ht="51.75" thickBot="1">
      <c r="A36" s="47" t="s">
        <v>563</v>
      </c>
      <c r="B36" s="48" t="s">
        <v>564</v>
      </c>
      <c r="C36" s="48" t="s">
        <v>54</v>
      </c>
      <c r="D36" s="40" t="s">
        <v>327</v>
      </c>
      <c r="E36" s="1"/>
      <c r="F36" s="63"/>
      <c r="G36" s="63"/>
      <c r="H36" s="14"/>
      <c r="I36" s="14"/>
      <c r="J36" s="14"/>
      <c r="K36" s="63">
        <v>0.001</v>
      </c>
      <c r="L36" s="63">
        <v>0.02</v>
      </c>
      <c r="M36" s="14">
        <f>13700/L36</f>
        <v>685000</v>
      </c>
      <c r="N36" s="14">
        <f>13700/K36</f>
        <v>13700000</v>
      </c>
      <c r="O36" s="14"/>
      <c r="P36" s="63">
        <v>0.001</v>
      </c>
      <c r="Q36" s="63">
        <v>0.02</v>
      </c>
      <c r="R36" s="14">
        <f>129000/Q36</f>
        <v>6450000</v>
      </c>
      <c r="S36" s="14">
        <f>129000/P36</f>
        <v>129000000</v>
      </c>
      <c r="T36" s="63"/>
      <c r="U36" s="63"/>
      <c r="V36" s="63"/>
      <c r="W36" s="14"/>
      <c r="X36" s="14"/>
      <c r="Y36" s="63"/>
      <c r="Z36" s="63">
        <v>0.3</v>
      </c>
      <c r="AA36" s="63">
        <v>0.49</v>
      </c>
      <c r="AB36" s="117">
        <f t="shared" si="0"/>
        <v>20408.163265306124</v>
      </c>
      <c r="AC36" s="117">
        <f t="shared" si="1"/>
        <v>33333.333333333336</v>
      </c>
      <c r="AD36" s="63"/>
      <c r="AE36" s="63">
        <v>0.01</v>
      </c>
      <c r="AF36" s="63">
        <v>0.1</v>
      </c>
      <c r="AG36" s="14">
        <f>1063/AF36</f>
        <v>10630</v>
      </c>
      <c r="AH36" s="14">
        <f>1063/AE36</f>
        <v>106300</v>
      </c>
      <c r="AI36" s="63"/>
      <c r="AJ36" s="64"/>
      <c r="AK36" s="64"/>
      <c r="AL36" s="84"/>
      <c r="AM36" s="84"/>
      <c r="AN36" s="64"/>
      <c r="AO36" s="63"/>
      <c r="AP36" s="63"/>
      <c r="AQ36" s="14"/>
      <c r="AR36" s="14"/>
      <c r="AS36" s="63"/>
      <c r="AT36" s="63"/>
      <c r="AU36" s="91"/>
      <c r="AV36" s="86"/>
      <c r="AW36" s="86"/>
      <c r="AY36" s="114" t="s">
        <v>358</v>
      </c>
      <c r="AZ36" s="114"/>
      <c r="BA36" s="114" t="s">
        <v>359</v>
      </c>
      <c r="BC36" s="78"/>
    </row>
    <row r="37" spans="1:55" s="103" customFormat="1" ht="51.75" thickBot="1">
      <c r="A37" s="105" t="s">
        <v>565</v>
      </c>
      <c r="B37" s="106" t="s">
        <v>566</v>
      </c>
      <c r="C37" s="106" t="s">
        <v>55</v>
      </c>
      <c r="D37" s="94" t="s">
        <v>328</v>
      </c>
      <c r="E37" s="15"/>
      <c r="F37" s="96"/>
      <c r="G37" s="96"/>
      <c r="H37" s="16"/>
      <c r="I37" s="16"/>
      <c r="J37" s="16"/>
      <c r="K37" s="96">
        <v>0.001</v>
      </c>
      <c r="L37" s="96">
        <v>0.02</v>
      </c>
      <c r="M37" s="16">
        <f>13700/L37</f>
        <v>685000</v>
      </c>
      <c r="N37" s="16">
        <f>13700/K37</f>
        <v>13700000</v>
      </c>
      <c r="O37" s="16"/>
      <c r="P37" s="96">
        <v>0.001</v>
      </c>
      <c r="Q37" s="96">
        <v>0.02</v>
      </c>
      <c r="R37" s="16">
        <f>129000/Q37</f>
        <v>6450000</v>
      </c>
      <c r="S37" s="16">
        <f>129000/P37</f>
        <v>129000000</v>
      </c>
      <c r="T37" s="96"/>
      <c r="U37" s="96"/>
      <c r="V37" s="96"/>
      <c r="W37" s="16"/>
      <c r="X37" s="16"/>
      <c r="Y37" s="96"/>
      <c r="Z37" s="96">
        <v>0.25</v>
      </c>
      <c r="AA37" s="96">
        <v>0.56</v>
      </c>
      <c r="AB37" s="117">
        <f t="shared" si="0"/>
        <v>17857.142857142855</v>
      </c>
      <c r="AC37" s="117">
        <f t="shared" si="1"/>
        <v>40000</v>
      </c>
      <c r="AD37" s="96"/>
      <c r="AE37" s="96">
        <v>0.03</v>
      </c>
      <c r="AF37" s="96">
        <v>0.15</v>
      </c>
      <c r="AG37" s="16">
        <f>1063/AF37</f>
        <v>7086.666666666667</v>
      </c>
      <c r="AH37" s="16">
        <f>1063/AE37</f>
        <v>35433.333333333336</v>
      </c>
      <c r="AI37" s="96"/>
      <c r="AJ37" s="99"/>
      <c r="AK37" s="99"/>
      <c r="AL37" s="100"/>
      <c r="AM37" s="100"/>
      <c r="AN37" s="99"/>
      <c r="AO37" s="96"/>
      <c r="AP37" s="96"/>
      <c r="AQ37" s="16"/>
      <c r="AR37" s="16"/>
      <c r="AS37" s="96"/>
      <c r="AT37" s="96"/>
      <c r="AU37" s="99"/>
      <c r="AV37" s="100"/>
      <c r="AW37" s="100"/>
      <c r="AX37" s="101"/>
      <c r="AY37" s="114" t="s">
        <v>358</v>
      </c>
      <c r="AZ37" s="114"/>
      <c r="BA37" s="114" t="s">
        <v>359</v>
      </c>
      <c r="BB37" s="101"/>
      <c r="BC37" s="104"/>
    </row>
    <row r="38" spans="1:55" ht="51.75" thickBot="1">
      <c r="A38" s="47" t="s">
        <v>422</v>
      </c>
      <c r="B38" s="48" t="s">
        <v>423</v>
      </c>
      <c r="C38" s="48" t="s">
        <v>567</v>
      </c>
      <c r="D38" s="40" t="s">
        <v>329</v>
      </c>
      <c r="E38" s="1"/>
      <c r="F38" s="63"/>
      <c r="G38" s="63"/>
      <c r="H38" s="14"/>
      <c r="I38" s="14"/>
      <c r="J38" s="14"/>
      <c r="K38" s="63"/>
      <c r="L38" s="63"/>
      <c r="M38" s="14"/>
      <c r="N38" s="14"/>
      <c r="O38" s="14"/>
      <c r="P38" s="63"/>
      <c r="Q38" s="63"/>
      <c r="R38" s="14"/>
      <c r="S38" s="14"/>
      <c r="T38" s="63"/>
      <c r="U38" s="63"/>
      <c r="V38" s="63"/>
      <c r="W38" s="14"/>
      <c r="X38" s="14"/>
      <c r="Y38" s="63"/>
      <c r="Z38" s="63">
        <v>0.3</v>
      </c>
      <c r="AA38" s="63">
        <v>0.58</v>
      </c>
      <c r="AB38" s="117">
        <f t="shared" si="0"/>
        <v>17241.37931034483</v>
      </c>
      <c r="AC38" s="117">
        <f t="shared" si="1"/>
        <v>33333.333333333336</v>
      </c>
      <c r="AD38" s="63"/>
      <c r="AE38" s="63">
        <v>0.01</v>
      </c>
      <c r="AF38" s="63">
        <v>0.1</v>
      </c>
      <c r="AG38" s="14">
        <f>1063/AF38</f>
        <v>10630</v>
      </c>
      <c r="AH38" s="14">
        <f>1063/AE38</f>
        <v>106300</v>
      </c>
      <c r="AI38" s="63"/>
      <c r="AJ38" s="64"/>
      <c r="AK38" s="64"/>
      <c r="AL38" s="84"/>
      <c r="AM38" s="84"/>
      <c r="AN38" s="64"/>
      <c r="AO38" s="63"/>
      <c r="AP38" s="63"/>
      <c r="AQ38" s="14"/>
      <c r="AR38" s="14"/>
      <c r="AS38" s="63"/>
      <c r="AT38" s="63"/>
      <c r="AU38" s="91"/>
      <c r="AV38" s="86"/>
      <c r="AW38" s="86"/>
      <c r="AY38" s="114" t="s">
        <v>358</v>
      </c>
      <c r="AZ38" s="114"/>
      <c r="BA38" s="114" t="s">
        <v>359</v>
      </c>
      <c r="BC38" s="78"/>
    </row>
    <row r="39" spans="1:55" s="103" customFormat="1" ht="51.75" thickBot="1">
      <c r="A39" s="105" t="s">
        <v>568</v>
      </c>
      <c r="B39" s="106" t="s">
        <v>569</v>
      </c>
      <c r="C39" s="106" t="s">
        <v>56</v>
      </c>
      <c r="D39" s="94" t="s">
        <v>330</v>
      </c>
      <c r="E39" s="15"/>
      <c r="F39" s="96"/>
      <c r="G39" s="96"/>
      <c r="H39" s="16"/>
      <c r="I39" s="16"/>
      <c r="J39" s="16"/>
      <c r="K39" s="96"/>
      <c r="L39" s="96"/>
      <c r="M39" s="16"/>
      <c r="N39" s="16"/>
      <c r="O39" s="16"/>
      <c r="P39" s="96"/>
      <c r="Q39" s="96"/>
      <c r="R39" s="16"/>
      <c r="S39" s="16"/>
      <c r="T39" s="96"/>
      <c r="U39" s="96"/>
      <c r="V39" s="96"/>
      <c r="W39" s="16"/>
      <c r="X39" s="16"/>
      <c r="Y39" s="96"/>
      <c r="Z39" s="96">
        <v>0.25</v>
      </c>
      <c r="AA39" s="96">
        <v>0.56</v>
      </c>
      <c r="AB39" s="117">
        <f t="shared" si="0"/>
        <v>17857.142857142855</v>
      </c>
      <c r="AC39" s="117">
        <f t="shared" si="1"/>
        <v>40000</v>
      </c>
      <c r="AD39" s="96"/>
      <c r="AE39" s="96">
        <v>0.03</v>
      </c>
      <c r="AF39" s="96">
        <v>0.15</v>
      </c>
      <c r="AG39" s="16">
        <f>1063/AF39</f>
        <v>7086.666666666667</v>
      </c>
      <c r="AH39" s="16">
        <f>1063/AE39</f>
        <v>35433.333333333336</v>
      </c>
      <c r="AI39" s="96"/>
      <c r="AJ39" s="99"/>
      <c r="AK39" s="99"/>
      <c r="AL39" s="100"/>
      <c r="AM39" s="100"/>
      <c r="AN39" s="99"/>
      <c r="AO39" s="96"/>
      <c r="AP39" s="96"/>
      <c r="AQ39" s="16"/>
      <c r="AR39" s="16"/>
      <c r="AS39" s="96"/>
      <c r="AT39" s="96"/>
      <c r="AU39" s="99"/>
      <c r="AV39" s="100"/>
      <c r="AW39" s="100"/>
      <c r="AX39" s="101"/>
      <c r="AY39" s="114" t="s">
        <v>358</v>
      </c>
      <c r="AZ39" s="114"/>
      <c r="BA39" s="114" t="s">
        <v>359</v>
      </c>
      <c r="BB39" s="101"/>
      <c r="BC39" s="104"/>
    </row>
    <row r="40" spans="1:55" ht="51.75" thickBot="1">
      <c r="A40" s="45" t="s">
        <v>432</v>
      </c>
      <c r="B40" s="46" t="s">
        <v>433</v>
      </c>
      <c r="C40" s="46" t="s">
        <v>434</v>
      </c>
      <c r="D40" s="40" t="s">
        <v>326</v>
      </c>
      <c r="E40" s="1"/>
      <c r="F40" s="63"/>
      <c r="G40" s="63"/>
      <c r="H40" s="14"/>
      <c r="I40" s="14"/>
      <c r="J40" s="14"/>
      <c r="K40" s="63"/>
      <c r="L40" s="63"/>
      <c r="M40" s="14"/>
      <c r="N40" s="14"/>
      <c r="O40" s="14"/>
      <c r="P40" s="63"/>
      <c r="Q40" s="63"/>
      <c r="R40" s="14"/>
      <c r="S40" s="14"/>
      <c r="T40" s="63"/>
      <c r="U40" s="63"/>
      <c r="V40" s="63"/>
      <c r="W40" s="14"/>
      <c r="X40" s="14"/>
      <c r="Y40" s="63"/>
      <c r="Z40" s="63">
        <v>0.4</v>
      </c>
      <c r="AA40" s="63">
        <v>0.59</v>
      </c>
      <c r="AB40" s="117">
        <f t="shared" si="0"/>
        <v>16949.15254237288</v>
      </c>
      <c r="AC40" s="117">
        <f t="shared" si="1"/>
        <v>25000</v>
      </c>
      <c r="AD40" s="63"/>
      <c r="AE40" s="63"/>
      <c r="AF40" s="63"/>
      <c r="AG40" s="14"/>
      <c r="AH40" s="14"/>
      <c r="AI40" s="63"/>
      <c r="AJ40" s="64"/>
      <c r="AK40" s="64"/>
      <c r="AL40" s="84"/>
      <c r="AM40" s="84"/>
      <c r="AN40" s="64"/>
      <c r="AO40" s="63"/>
      <c r="AP40" s="63"/>
      <c r="AQ40" s="14"/>
      <c r="AR40" s="14"/>
      <c r="AS40" s="63"/>
      <c r="AT40" s="63"/>
      <c r="AU40" s="91"/>
      <c r="AV40" s="86"/>
      <c r="AW40" s="86"/>
      <c r="AY40" s="114" t="s">
        <v>358</v>
      </c>
      <c r="AZ40" s="114"/>
      <c r="BA40" s="114" t="s">
        <v>359</v>
      </c>
      <c r="BC40" s="78"/>
    </row>
    <row r="41" spans="1:55" s="103" customFormat="1" ht="51.75" thickBot="1">
      <c r="A41" s="92" t="s">
        <v>435</v>
      </c>
      <c r="B41" s="93" t="s">
        <v>436</v>
      </c>
      <c r="C41" s="93" t="s">
        <v>438</v>
      </c>
      <c r="D41" s="94" t="s">
        <v>326</v>
      </c>
      <c r="E41" s="15"/>
      <c r="F41" s="96"/>
      <c r="G41" s="96"/>
      <c r="H41" s="16"/>
      <c r="I41" s="16"/>
      <c r="J41" s="16"/>
      <c r="K41" s="96"/>
      <c r="L41" s="96"/>
      <c r="M41" s="16"/>
      <c r="N41" s="16"/>
      <c r="O41" s="16"/>
      <c r="P41" s="96"/>
      <c r="Q41" s="96"/>
      <c r="R41" s="16"/>
      <c r="S41" s="16"/>
      <c r="T41" s="96"/>
      <c r="U41" s="96"/>
      <c r="V41" s="96"/>
      <c r="W41" s="16"/>
      <c r="X41" s="16"/>
      <c r="Y41" s="96"/>
      <c r="Z41" s="96">
        <v>0.4</v>
      </c>
      <c r="AA41" s="96">
        <v>0.59</v>
      </c>
      <c r="AB41" s="117">
        <f t="shared" si="0"/>
        <v>16949.15254237288</v>
      </c>
      <c r="AC41" s="117">
        <f t="shared" si="1"/>
        <v>25000</v>
      </c>
      <c r="AD41" s="96"/>
      <c r="AE41" s="96"/>
      <c r="AF41" s="96"/>
      <c r="AG41" s="16"/>
      <c r="AH41" s="16"/>
      <c r="AI41" s="96"/>
      <c r="AJ41" s="99"/>
      <c r="AK41" s="99"/>
      <c r="AL41" s="100"/>
      <c r="AM41" s="100"/>
      <c r="AN41" s="99"/>
      <c r="AO41" s="96"/>
      <c r="AP41" s="96"/>
      <c r="AQ41" s="16"/>
      <c r="AR41" s="16"/>
      <c r="AS41" s="96"/>
      <c r="AT41" s="96"/>
      <c r="AU41" s="99"/>
      <c r="AV41" s="100"/>
      <c r="AW41" s="100"/>
      <c r="AX41" s="101"/>
      <c r="AY41" s="114" t="s">
        <v>358</v>
      </c>
      <c r="AZ41" s="114"/>
      <c r="BA41" s="114" t="s">
        <v>359</v>
      </c>
      <c r="BB41" s="101"/>
      <c r="BC41" s="104"/>
    </row>
    <row r="42" spans="1:55" ht="39" thickBot="1">
      <c r="A42" s="47" t="s">
        <v>570</v>
      </c>
      <c r="B42" s="48" t="s">
        <v>571</v>
      </c>
      <c r="C42" s="48" t="s">
        <v>57</v>
      </c>
      <c r="D42" s="40" t="s">
        <v>326</v>
      </c>
      <c r="E42" s="1"/>
      <c r="F42" s="63"/>
      <c r="G42" s="63"/>
      <c r="H42" s="14"/>
      <c r="I42" s="14"/>
      <c r="J42" s="14"/>
      <c r="K42" s="63"/>
      <c r="L42" s="63"/>
      <c r="M42" s="14"/>
      <c r="N42" s="14"/>
      <c r="O42" s="14"/>
      <c r="P42" s="63"/>
      <c r="Q42" s="63"/>
      <c r="R42" s="14"/>
      <c r="S42" s="14"/>
      <c r="T42" s="63"/>
      <c r="U42" s="63"/>
      <c r="V42" s="63"/>
      <c r="W42" s="14"/>
      <c r="X42" s="14"/>
      <c r="Y42" s="63"/>
      <c r="Z42" s="63">
        <v>0.4</v>
      </c>
      <c r="AA42" s="63">
        <v>0.59</v>
      </c>
      <c r="AB42" s="117">
        <f t="shared" si="0"/>
        <v>16949.15254237288</v>
      </c>
      <c r="AC42" s="117">
        <f t="shared" si="1"/>
        <v>25000</v>
      </c>
      <c r="AD42" s="63"/>
      <c r="AE42" s="63"/>
      <c r="AF42" s="63"/>
      <c r="AG42" s="14"/>
      <c r="AH42" s="14"/>
      <c r="AI42" s="63"/>
      <c r="AJ42" s="64"/>
      <c r="AK42" s="64"/>
      <c r="AL42" s="84"/>
      <c r="AM42" s="84"/>
      <c r="AN42" s="64"/>
      <c r="AO42" s="63"/>
      <c r="AP42" s="63"/>
      <c r="AQ42" s="14"/>
      <c r="AR42" s="14"/>
      <c r="AS42" s="63"/>
      <c r="AT42" s="63"/>
      <c r="AU42" s="91"/>
      <c r="AV42" s="86"/>
      <c r="AW42" s="86"/>
      <c r="AY42" s="114" t="s">
        <v>358</v>
      </c>
      <c r="AZ42" s="114"/>
      <c r="BA42" s="114" t="s">
        <v>359</v>
      </c>
      <c r="BC42" s="76"/>
    </row>
    <row r="43" spans="1:55" s="103" customFormat="1" ht="64.5" thickBot="1">
      <c r="A43" s="106" t="s">
        <v>118</v>
      </c>
      <c r="B43" s="106" t="s">
        <v>119</v>
      </c>
      <c r="C43" s="106" t="s">
        <v>120</v>
      </c>
      <c r="D43" s="94" t="s">
        <v>331</v>
      </c>
      <c r="E43" s="15"/>
      <c r="F43" s="96">
        <v>0.0001</v>
      </c>
      <c r="G43" s="96">
        <v>0.002</v>
      </c>
      <c r="H43" s="16">
        <f>1590/G43</f>
        <v>795000</v>
      </c>
      <c r="I43" s="16">
        <f>1590/F43</f>
        <v>15900000</v>
      </c>
      <c r="J43" s="16"/>
      <c r="K43" s="96"/>
      <c r="L43" s="96"/>
      <c r="M43" s="16"/>
      <c r="N43" s="16"/>
      <c r="O43" s="16"/>
      <c r="P43" s="96">
        <v>0.001</v>
      </c>
      <c r="Q43" s="96">
        <v>0.02</v>
      </c>
      <c r="R43" s="16">
        <f>129000/Q43</f>
        <v>6450000</v>
      </c>
      <c r="S43" s="16">
        <f>129000/P43</f>
        <v>129000000</v>
      </c>
      <c r="T43" s="96"/>
      <c r="U43" s="96"/>
      <c r="V43" s="96"/>
      <c r="W43" s="16"/>
      <c r="X43" s="16"/>
      <c r="Y43" s="96"/>
      <c r="Z43" s="96">
        <v>0.89</v>
      </c>
      <c r="AA43" s="96">
        <v>0.98</v>
      </c>
      <c r="AB43" s="117">
        <f t="shared" si="0"/>
        <v>10204.081632653062</v>
      </c>
      <c r="AC43" s="117">
        <f t="shared" si="1"/>
        <v>11235.955056179775</v>
      </c>
      <c r="AD43" s="96"/>
      <c r="AE43" s="96"/>
      <c r="AF43" s="96"/>
      <c r="AG43" s="16"/>
      <c r="AH43" s="16"/>
      <c r="AI43" s="96"/>
      <c r="AJ43" s="99"/>
      <c r="AK43" s="99"/>
      <c r="AL43" s="100"/>
      <c r="AM43" s="100"/>
      <c r="AN43" s="99"/>
      <c r="AO43" s="96">
        <v>0.001</v>
      </c>
      <c r="AP43" s="96">
        <v>0.005</v>
      </c>
      <c r="AQ43" s="16">
        <f>444/AP43</f>
        <v>88800</v>
      </c>
      <c r="AR43" s="16">
        <f>444/AO43</f>
        <v>444000</v>
      </c>
      <c r="AS43" s="96"/>
      <c r="AT43" s="96"/>
      <c r="AU43" s="99"/>
      <c r="AV43" s="100"/>
      <c r="AW43" s="100"/>
      <c r="AX43" s="101"/>
      <c r="AY43" s="114" t="s">
        <v>361</v>
      </c>
      <c r="AZ43" s="114"/>
      <c r="BA43" s="114" t="s">
        <v>384</v>
      </c>
      <c r="BB43" s="101"/>
      <c r="BC43" s="104"/>
    </row>
    <row r="44" spans="1:55" ht="39" thickBot="1">
      <c r="A44" s="47" t="s">
        <v>572</v>
      </c>
      <c r="B44" s="48" t="s">
        <v>573</v>
      </c>
      <c r="C44" s="48" t="s">
        <v>58</v>
      </c>
      <c r="D44" s="40" t="s">
        <v>332</v>
      </c>
      <c r="E44" s="1"/>
      <c r="F44" s="63"/>
      <c r="G44" s="63"/>
      <c r="H44" s="14"/>
      <c r="I44" s="14"/>
      <c r="J44" s="14"/>
      <c r="K44" s="63"/>
      <c r="L44" s="63"/>
      <c r="M44" s="14"/>
      <c r="N44" s="14"/>
      <c r="O44" s="14"/>
      <c r="P44" s="63"/>
      <c r="Q44" s="63"/>
      <c r="R44" s="14"/>
      <c r="S44" s="14"/>
      <c r="T44" s="63"/>
      <c r="U44" s="63"/>
      <c r="V44" s="63"/>
      <c r="W44" s="14"/>
      <c r="X44" s="14"/>
      <c r="Y44" s="63"/>
      <c r="Z44" s="63">
        <v>0.25</v>
      </c>
      <c r="AA44" s="63">
        <v>0.49</v>
      </c>
      <c r="AB44" s="117">
        <f t="shared" si="0"/>
        <v>20408.163265306124</v>
      </c>
      <c r="AC44" s="117">
        <f t="shared" si="1"/>
        <v>40000</v>
      </c>
      <c r="AD44" s="63"/>
      <c r="AE44" s="63"/>
      <c r="AF44" s="63"/>
      <c r="AG44" s="14"/>
      <c r="AH44" s="14"/>
      <c r="AI44" s="63"/>
      <c r="AJ44" s="64"/>
      <c r="AK44" s="64"/>
      <c r="AL44" s="84"/>
      <c r="AM44" s="84"/>
      <c r="AN44" s="64"/>
      <c r="AO44" s="63"/>
      <c r="AP44" s="63"/>
      <c r="AQ44" s="14"/>
      <c r="AR44" s="14"/>
      <c r="AS44" s="63"/>
      <c r="AT44" s="63"/>
      <c r="AU44" s="91"/>
      <c r="AV44" s="86"/>
      <c r="AW44" s="86"/>
      <c r="AY44" s="114" t="s">
        <v>385</v>
      </c>
      <c r="AZ44" s="114"/>
      <c r="BA44" s="114" t="s">
        <v>359</v>
      </c>
      <c r="BC44" s="76"/>
    </row>
    <row r="45" spans="1:55" s="103" customFormat="1" ht="39" thickBot="1">
      <c r="A45" s="105" t="s">
        <v>574</v>
      </c>
      <c r="B45" s="106" t="s">
        <v>575</v>
      </c>
      <c r="C45" s="106" t="s">
        <v>60</v>
      </c>
      <c r="D45" s="94" t="s">
        <v>332</v>
      </c>
      <c r="E45" s="15"/>
      <c r="F45" s="96"/>
      <c r="G45" s="96"/>
      <c r="H45" s="16"/>
      <c r="I45" s="16"/>
      <c r="J45" s="16"/>
      <c r="K45" s="96"/>
      <c r="L45" s="96"/>
      <c r="M45" s="16"/>
      <c r="N45" s="16"/>
      <c r="O45" s="16"/>
      <c r="P45" s="96"/>
      <c r="Q45" s="96"/>
      <c r="R45" s="16"/>
      <c r="S45" s="16"/>
      <c r="T45" s="96"/>
      <c r="U45" s="96"/>
      <c r="V45" s="96"/>
      <c r="W45" s="16"/>
      <c r="X45" s="16"/>
      <c r="Y45" s="96"/>
      <c r="Z45" s="96">
        <v>0.25</v>
      </c>
      <c r="AA45" s="96">
        <v>0.49</v>
      </c>
      <c r="AB45" s="117">
        <f t="shared" si="0"/>
        <v>20408.163265306124</v>
      </c>
      <c r="AC45" s="117">
        <f t="shared" si="1"/>
        <v>40000</v>
      </c>
      <c r="AD45" s="96"/>
      <c r="AE45" s="96"/>
      <c r="AF45" s="96"/>
      <c r="AG45" s="16"/>
      <c r="AH45" s="16"/>
      <c r="AI45" s="96"/>
      <c r="AJ45" s="99"/>
      <c r="AK45" s="99"/>
      <c r="AL45" s="100"/>
      <c r="AM45" s="100"/>
      <c r="AN45" s="99"/>
      <c r="AO45" s="96"/>
      <c r="AP45" s="96"/>
      <c r="AQ45" s="16"/>
      <c r="AR45" s="16"/>
      <c r="AS45" s="96"/>
      <c r="AT45" s="96"/>
      <c r="AU45" s="99"/>
      <c r="AV45" s="100"/>
      <c r="AW45" s="100"/>
      <c r="AX45" s="101"/>
      <c r="AY45" s="114" t="s">
        <v>385</v>
      </c>
      <c r="AZ45" s="114"/>
      <c r="BA45" s="114" t="s">
        <v>359</v>
      </c>
      <c r="BB45" s="101"/>
      <c r="BC45" s="102"/>
    </row>
    <row r="46" spans="1:55" ht="77.25" thickBot="1">
      <c r="A46" s="48" t="s">
        <v>131</v>
      </c>
      <c r="B46" s="48" t="s">
        <v>132</v>
      </c>
      <c r="C46" s="46" t="s">
        <v>133</v>
      </c>
      <c r="D46" s="40" t="s">
        <v>351</v>
      </c>
      <c r="E46" s="1"/>
      <c r="F46" s="63"/>
      <c r="G46" s="63"/>
      <c r="H46" s="14"/>
      <c r="I46" s="14"/>
      <c r="J46" s="14"/>
      <c r="K46" s="63">
        <v>0.0005</v>
      </c>
      <c r="L46" s="63">
        <v>0.01</v>
      </c>
      <c r="M46" s="14">
        <f>13700/L46</f>
        <v>1370000</v>
      </c>
      <c r="N46" s="14">
        <f>13700/K46</f>
        <v>27400000</v>
      </c>
      <c r="O46" s="14"/>
      <c r="P46" s="63">
        <v>0.0001</v>
      </c>
      <c r="Q46" s="63">
        <v>0.01</v>
      </c>
      <c r="R46" s="14">
        <f>129000/Q46</f>
        <v>12900000</v>
      </c>
      <c r="S46" s="14">
        <f>129000/P46</f>
        <v>1290000000</v>
      </c>
      <c r="T46" s="63"/>
      <c r="U46" s="63"/>
      <c r="V46" s="63"/>
      <c r="W46" s="14"/>
      <c r="X46" s="14"/>
      <c r="Y46" s="63"/>
      <c r="Z46" s="63">
        <v>0.8</v>
      </c>
      <c r="AA46" s="63">
        <v>0.95</v>
      </c>
      <c r="AB46" s="117">
        <f t="shared" si="0"/>
        <v>10526.315789473685</v>
      </c>
      <c r="AC46" s="117">
        <f t="shared" si="1"/>
        <v>12500</v>
      </c>
      <c r="AD46" s="63"/>
      <c r="AE46" s="63">
        <v>0.05</v>
      </c>
      <c r="AF46" s="63">
        <v>0.2</v>
      </c>
      <c r="AG46" s="14">
        <f>1063/AF46</f>
        <v>5315</v>
      </c>
      <c r="AH46" s="14">
        <f>1063/AE46</f>
        <v>21260</v>
      </c>
      <c r="AI46" s="63"/>
      <c r="AJ46" s="64"/>
      <c r="AK46" s="64"/>
      <c r="AL46" s="84"/>
      <c r="AM46" s="84"/>
      <c r="AN46" s="64"/>
      <c r="AO46" s="63"/>
      <c r="AP46" s="63"/>
      <c r="AQ46" s="14"/>
      <c r="AR46" s="14"/>
      <c r="AS46" s="63"/>
      <c r="AT46" s="63"/>
      <c r="AU46" s="91"/>
      <c r="AV46" s="86"/>
      <c r="AW46" s="86"/>
      <c r="AY46" s="114"/>
      <c r="AZ46" s="114"/>
      <c r="BA46" s="114"/>
      <c r="BC46" s="78"/>
    </row>
    <row r="47" spans="1:55" s="103" customFormat="1" ht="51.75" thickBot="1">
      <c r="A47" s="92" t="s">
        <v>439</v>
      </c>
      <c r="B47" s="93" t="s">
        <v>440</v>
      </c>
      <c r="C47" s="93" t="s">
        <v>441</v>
      </c>
      <c r="D47" s="94" t="s">
        <v>419</v>
      </c>
      <c r="E47" s="15"/>
      <c r="F47" s="96">
        <v>0.01</v>
      </c>
      <c r="G47" s="96">
        <v>0.1</v>
      </c>
      <c r="H47" s="16">
        <f>1590/G47</f>
        <v>15900</v>
      </c>
      <c r="I47" s="16">
        <f>1590/F47</f>
        <v>159000</v>
      </c>
      <c r="J47" s="16"/>
      <c r="K47" s="96"/>
      <c r="L47" s="96"/>
      <c r="M47" s="16"/>
      <c r="N47" s="16"/>
      <c r="O47" s="16"/>
      <c r="P47" s="96"/>
      <c r="Q47" s="96"/>
      <c r="R47" s="16"/>
      <c r="S47" s="16"/>
      <c r="T47" s="96"/>
      <c r="U47" s="96">
        <v>0.01</v>
      </c>
      <c r="V47" s="96">
        <v>0.1</v>
      </c>
      <c r="W47" s="16">
        <f>1807/V47</f>
        <v>18070</v>
      </c>
      <c r="X47" s="16">
        <f>1807/U47</f>
        <v>180700</v>
      </c>
      <c r="Y47" s="96"/>
      <c r="Z47" s="96"/>
      <c r="AA47" s="96"/>
      <c r="AB47" s="98"/>
      <c r="AC47" s="98"/>
      <c r="AD47" s="96"/>
      <c r="AE47" s="96"/>
      <c r="AF47" s="96"/>
      <c r="AG47" s="16"/>
      <c r="AH47" s="16"/>
      <c r="AI47" s="96"/>
      <c r="AJ47" s="99"/>
      <c r="AK47" s="99"/>
      <c r="AL47" s="100"/>
      <c r="AM47" s="100"/>
      <c r="AN47" s="99"/>
      <c r="AO47" s="96">
        <v>0.35</v>
      </c>
      <c r="AP47" s="96">
        <v>0.45</v>
      </c>
      <c r="AQ47" s="116">
        <f>444/AP47</f>
        <v>986.6666666666666</v>
      </c>
      <c r="AR47" s="116">
        <f>444/AO47</f>
        <v>1268.5714285714287</v>
      </c>
      <c r="AS47" s="96"/>
      <c r="AT47" s="96"/>
      <c r="AU47" s="99"/>
      <c r="AV47" s="100"/>
      <c r="AW47" s="100"/>
      <c r="AX47" s="101"/>
      <c r="AY47" s="114" t="s">
        <v>361</v>
      </c>
      <c r="AZ47" s="114" t="s">
        <v>366</v>
      </c>
      <c r="BA47" s="114" t="s">
        <v>361</v>
      </c>
      <c r="BB47" s="101"/>
      <c r="BC47" s="102"/>
    </row>
    <row r="48" spans="1:55" ht="64.5" thickBot="1">
      <c r="A48" s="45" t="s">
        <v>442</v>
      </c>
      <c r="B48" s="46" t="s">
        <v>443</v>
      </c>
      <c r="C48" s="46" t="s">
        <v>500</v>
      </c>
      <c r="D48" s="40" t="s">
        <v>334</v>
      </c>
      <c r="E48" s="1"/>
      <c r="F48" s="63"/>
      <c r="G48" s="63"/>
      <c r="H48" s="14"/>
      <c r="I48" s="14"/>
      <c r="J48" s="14"/>
      <c r="K48" s="63"/>
      <c r="L48" s="63"/>
      <c r="M48" s="14"/>
      <c r="N48" s="14"/>
      <c r="O48" s="14"/>
      <c r="P48" s="63"/>
      <c r="Q48" s="63"/>
      <c r="R48" s="14"/>
      <c r="S48" s="14"/>
      <c r="T48" s="63"/>
      <c r="U48" s="63"/>
      <c r="V48" s="63"/>
      <c r="W48" s="14"/>
      <c r="X48" s="14"/>
      <c r="Y48" s="63"/>
      <c r="Z48" s="63">
        <v>0.6</v>
      </c>
      <c r="AA48" s="63">
        <v>0.8</v>
      </c>
      <c r="AB48" s="117">
        <f t="shared" si="0"/>
        <v>12500</v>
      </c>
      <c r="AC48" s="117">
        <f t="shared" si="1"/>
        <v>16666.666666666668</v>
      </c>
      <c r="AD48" s="63"/>
      <c r="AE48" s="63"/>
      <c r="AF48" s="63"/>
      <c r="AG48" s="14"/>
      <c r="AH48" s="14"/>
      <c r="AI48" s="63"/>
      <c r="AJ48" s="64"/>
      <c r="AK48" s="64"/>
      <c r="AL48" s="84"/>
      <c r="AM48" s="84"/>
      <c r="AN48" s="64"/>
      <c r="AO48" s="63"/>
      <c r="AP48" s="63"/>
      <c r="AQ48" s="14"/>
      <c r="AR48" s="14"/>
      <c r="AS48" s="63"/>
      <c r="AT48" s="63"/>
      <c r="AU48" s="91"/>
      <c r="AV48" s="86"/>
      <c r="AW48" s="86"/>
      <c r="AY48" s="114" t="s">
        <v>386</v>
      </c>
      <c r="AZ48" s="114"/>
      <c r="BA48" s="114" t="s">
        <v>386</v>
      </c>
      <c r="BC48" s="76"/>
    </row>
    <row r="49" spans="1:55" s="103" customFormat="1" ht="77.25" thickBot="1">
      <c r="A49" s="105" t="s">
        <v>576</v>
      </c>
      <c r="B49" s="106" t="s">
        <v>577</v>
      </c>
      <c r="C49" s="106" t="s">
        <v>59</v>
      </c>
      <c r="D49" s="94" t="s">
        <v>335</v>
      </c>
      <c r="E49" s="15"/>
      <c r="F49" s="96"/>
      <c r="G49" s="96"/>
      <c r="H49" s="16"/>
      <c r="I49" s="16"/>
      <c r="J49" s="16"/>
      <c r="K49" s="96"/>
      <c r="L49" s="96"/>
      <c r="M49" s="16"/>
      <c r="N49" s="16"/>
      <c r="O49" s="16"/>
      <c r="P49" s="96"/>
      <c r="Q49" s="96"/>
      <c r="R49" s="16"/>
      <c r="S49" s="16"/>
      <c r="T49" s="96"/>
      <c r="U49" s="96">
        <v>0.005</v>
      </c>
      <c r="V49" s="96">
        <v>0.2</v>
      </c>
      <c r="W49" s="116">
        <f>1807/V49</f>
        <v>9035</v>
      </c>
      <c r="X49" s="116">
        <f>1807/U49</f>
        <v>361400</v>
      </c>
      <c r="Y49" s="96"/>
      <c r="Z49" s="96">
        <v>0.3</v>
      </c>
      <c r="AA49" s="96">
        <v>0.45</v>
      </c>
      <c r="AB49" s="98">
        <f t="shared" si="0"/>
        <v>22222.222222222223</v>
      </c>
      <c r="AC49" s="98">
        <f t="shared" si="1"/>
        <v>33333.333333333336</v>
      </c>
      <c r="AD49" s="96"/>
      <c r="AE49" s="96"/>
      <c r="AF49" s="96"/>
      <c r="AG49" s="16"/>
      <c r="AH49" s="16"/>
      <c r="AI49" s="96"/>
      <c r="AJ49" s="99"/>
      <c r="AK49" s="99"/>
      <c r="AL49" s="100"/>
      <c r="AM49" s="100"/>
      <c r="AN49" s="99"/>
      <c r="AO49" s="96"/>
      <c r="AP49" s="96"/>
      <c r="AQ49" s="16"/>
      <c r="AR49" s="16"/>
      <c r="AS49" s="96"/>
      <c r="AT49" s="96"/>
      <c r="AU49" s="99"/>
      <c r="AV49" s="100"/>
      <c r="AW49" s="100"/>
      <c r="AX49" s="101"/>
      <c r="AY49" s="114" t="s">
        <v>387</v>
      </c>
      <c r="AZ49" s="114" t="s">
        <v>371</v>
      </c>
      <c r="BA49" s="114" t="s">
        <v>388</v>
      </c>
      <c r="BB49" s="101"/>
      <c r="BC49" s="102"/>
    </row>
    <row r="50" spans="1:55" ht="77.25" thickBot="1">
      <c r="A50" s="47" t="s">
        <v>578</v>
      </c>
      <c r="B50" s="48" t="s">
        <v>579</v>
      </c>
      <c r="C50" s="48" t="s">
        <v>61</v>
      </c>
      <c r="D50" s="40" t="s">
        <v>336</v>
      </c>
      <c r="E50" s="1"/>
      <c r="F50" s="63"/>
      <c r="G50" s="63"/>
      <c r="H50" s="14"/>
      <c r="I50" s="14"/>
      <c r="J50" s="14"/>
      <c r="K50" s="63">
        <v>0.001</v>
      </c>
      <c r="L50" s="63">
        <v>0.01</v>
      </c>
      <c r="M50" s="14">
        <f>13700/L50</f>
        <v>1370000</v>
      </c>
      <c r="N50" s="14">
        <f>13700/K50</f>
        <v>13700000</v>
      </c>
      <c r="O50" s="14"/>
      <c r="P50" s="63"/>
      <c r="Q50" s="63"/>
      <c r="R50" s="14"/>
      <c r="S50" s="14"/>
      <c r="T50" s="63"/>
      <c r="U50" s="63">
        <v>0.005</v>
      </c>
      <c r="V50" s="63">
        <v>0.1</v>
      </c>
      <c r="W50" s="116">
        <f>1807/V50</f>
        <v>18070</v>
      </c>
      <c r="X50" s="116">
        <f>1807/U50</f>
        <v>361400</v>
      </c>
      <c r="Y50" s="63"/>
      <c r="Z50" s="63">
        <v>0.27</v>
      </c>
      <c r="AA50" s="63">
        <v>0.35</v>
      </c>
      <c r="AB50" s="83">
        <f t="shared" si="0"/>
        <v>28571.428571428572</v>
      </c>
      <c r="AC50" s="83">
        <f t="shared" si="1"/>
        <v>37037.03703703704</v>
      </c>
      <c r="AD50" s="63"/>
      <c r="AE50" s="63">
        <v>0.03</v>
      </c>
      <c r="AF50" s="63">
        <v>0.15</v>
      </c>
      <c r="AG50" s="14">
        <f>1063/AF50</f>
        <v>7086.666666666667</v>
      </c>
      <c r="AH50" s="14">
        <f>1063/AE50</f>
        <v>35433.333333333336</v>
      </c>
      <c r="AI50" s="63"/>
      <c r="AJ50" s="64"/>
      <c r="AK50" s="64"/>
      <c r="AL50" s="84"/>
      <c r="AM50" s="84"/>
      <c r="AN50" s="64"/>
      <c r="AO50" s="63"/>
      <c r="AP50" s="63"/>
      <c r="AQ50" s="14"/>
      <c r="AR50" s="14"/>
      <c r="AS50" s="63"/>
      <c r="AT50" s="63"/>
      <c r="AU50" s="91"/>
      <c r="AV50" s="86"/>
      <c r="AW50" s="86"/>
      <c r="AY50" s="114" t="s">
        <v>377</v>
      </c>
      <c r="AZ50" s="114" t="s">
        <v>364</v>
      </c>
      <c r="BA50" s="114" t="s">
        <v>361</v>
      </c>
      <c r="BC50" s="78"/>
    </row>
    <row r="51" spans="1:55" s="103" customFormat="1" ht="51.75" thickBot="1">
      <c r="A51" s="105" t="s">
        <v>580</v>
      </c>
      <c r="B51" s="106" t="s">
        <v>581</v>
      </c>
      <c r="C51" s="106" t="s">
        <v>62</v>
      </c>
      <c r="D51" s="94" t="s">
        <v>337</v>
      </c>
      <c r="E51" s="15"/>
      <c r="F51" s="96"/>
      <c r="G51" s="96"/>
      <c r="H51" s="16"/>
      <c r="I51" s="16"/>
      <c r="J51" s="16"/>
      <c r="K51" s="96"/>
      <c r="L51" s="96"/>
      <c r="M51" s="16"/>
      <c r="N51" s="16"/>
      <c r="O51" s="16"/>
      <c r="P51" s="96"/>
      <c r="Q51" s="96"/>
      <c r="R51" s="16"/>
      <c r="S51" s="16"/>
      <c r="T51" s="96"/>
      <c r="U51" s="96"/>
      <c r="V51" s="96"/>
      <c r="W51" s="16"/>
      <c r="X51" s="16"/>
      <c r="Y51" s="96"/>
      <c r="Z51" s="96">
        <v>0.35</v>
      </c>
      <c r="AA51" s="96">
        <v>0.45</v>
      </c>
      <c r="AB51" s="117">
        <f t="shared" si="0"/>
        <v>22222.222222222223</v>
      </c>
      <c r="AC51" s="117">
        <f t="shared" si="1"/>
        <v>28571.428571428572</v>
      </c>
      <c r="AD51" s="96"/>
      <c r="AE51" s="96"/>
      <c r="AF51" s="96"/>
      <c r="AG51" s="16"/>
      <c r="AH51" s="16"/>
      <c r="AI51" s="96"/>
      <c r="AJ51" s="99"/>
      <c r="AK51" s="99"/>
      <c r="AL51" s="100"/>
      <c r="AM51" s="100"/>
      <c r="AN51" s="99"/>
      <c r="AO51" s="96"/>
      <c r="AP51" s="96"/>
      <c r="AQ51" s="16"/>
      <c r="AR51" s="16"/>
      <c r="AS51" s="96"/>
      <c r="AT51" s="96"/>
      <c r="AU51" s="99"/>
      <c r="AV51" s="100"/>
      <c r="AW51" s="100"/>
      <c r="AX51" s="101"/>
      <c r="AY51" s="114" t="s">
        <v>366</v>
      </c>
      <c r="AZ51" s="114"/>
      <c r="BA51" s="114" t="s">
        <v>389</v>
      </c>
      <c r="BB51" s="101"/>
      <c r="BC51" s="102"/>
    </row>
    <row r="52" spans="1:55" ht="26.25" thickBot="1">
      <c r="A52" s="47" t="s">
        <v>582</v>
      </c>
      <c r="B52" s="48" t="s">
        <v>583</v>
      </c>
      <c r="C52" s="48" t="s">
        <v>584</v>
      </c>
      <c r="D52" s="40" t="s">
        <v>338</v>
      </c>
      <c r="E52" s="1"/>
      <c r="F52" s="63"/>
      <c r="G52" s="63"/>
      <c r="H52" s="14"/>
      <c r="I52" s="14"/>
      <c r="J52" s="14"/>
      <c r="K52" s="63"/>
      <c r="L52" s="63"/>
      <c r="M52" s="14"/>
      <c r="N52" s="14"/>
      <c r="O52" s="14"/>
      <c r="P52" s="63"/>
      <c r="Q52" s="63"/>
      <c r="R52" s="14"/>
      <c r="S52" s="14"/>
      <c r="T52" s="63"/>
      <c r="U52" s="63"/>
      <c r="V52" s="63"/>
      <c r="W52" s="14"/>
      <c r="X52" s="14"/>
      <c r="Y52" s="63"/>
      <c r="Z52" s="63">
        <v>0.21</v>
      </c>
      <c r="AA52" s="63">
        <v>0.44</v>
      </c>
      <c r="AB52" s="117">
        <f t="shared" si="0"/>
        <v>22727.272727272728</v>
      </c>
      <c r="AC52" s="117">
        <f t="shared" si="1"/>
        <v>47619.04761904762</v>
      </c>
      <c r="AD52" s="63"/>
      <c r="AE52" s="63"/>
      <c r="AF52" s="63"/>
      <c r="AG52" s="14"/>
      <c r="AH52" s="14"/>
      <c r="AI52" s="63"/>
      <c r="AJ52" s="64"/>
      <c r="AK52" s="64"/>
      <c r="AL52" s="84"/>
      <c r="AM52" s="84"/>
      <c r="AN52" s="64"/>
      <c r="AO52" s="63"/>
      <c r="AP52" s="63"/>
      <c r="AQ52" s="14"/>
      <c r="AR52" s="14"/>
      <c r="AS52" s="63"/>
      <c r="AT52" s="63"/>
      <c r="AU52" s="91"/>
      <c r="AV52" s="86"/>
      <c r="AW52" s="86"/>
      <c r="AY52" s="114" t="s">
        <v>390</v>
      </c>
      <c r="AZ52" s="114"/>
      <c r="BA52" s="114" t="s">
        <v>359</v>
      </c>
      <c r="BC52" s="76"/>
    </row>
    <row r="53" spans="1:55" s="103" customFormat="1" ht="39" thickBot="1">
      <c r="A53" s="92" t="s">
        <v>501</v>
      </c>
      <c r="B53" s="93" t="s">
        <v>502</v>
      </c>
      <c r="C53" s="93" t="s">
        <v>503</v>
      </c>
      <c r="D53" s="94" t="s">
        <v>420</v>
      </c>
      <c r="E53" s="15"/>
      <c r="F53" s="96">
        <v>0.45</v>
      </c>
      <c r="G53" s="96">
        <v>0.6</v>
      </c>
      <c r="H53" s="16">
        <f>1590/G53</f>
        <v>2650</v>
      </c>
      <c r="I53" s="16">
        <f>1590/F53</f>
        <v>3533.333333333333</v>
      </c>
      <c r="J53" s="16"/>
      <c r="K53" s="96"/>
      <c r="L53" s="96"/>
      <c r="M53" s="16"/>
      <c r="N53" s="16"/>
      <c r="O53" s="16"/>
      <c r="P53" s="96"/>
      <c r="Q53" s="96"/>
      <c r="R53" s="16"/>
      <c r="S53" s="16"/>
      <c r="T53" s="96"/>
      <c r="U53" s="96"/>
      <c r="V53" s="96"/>
      <c r="W53" s="16"/>
      <c r="X53" s="16"/>
      <c r="Y53" s="96"/>
      <c r="Z53" s="96"/>
      <c r="AA53" s="96"/>
      <c r="AB53" s="98"/>
      <c r="AC53" s="98"/>
      <c r="AD53" s="96"/>
      <c r="AE53" s="96"/>
      <c r="AF53" s="96"/>
      <c r="AG53" s="16"/>
      <c r="AH53" s="16"/>
      <c r="AI53" s="96"/>
      <c r="AJ53" s="99"/>
      <c r="AK53" s="99"/>
      <c r="AL53" s="100"/>
      <c r="AM53" s="100"/>
      <c r="AN53" s="99"/>
      <c r="AO53" s="96">
        <v>0.2</v>
      </c>
      <c r="AP53" s="96">
        <v>0.3</v>
      </c>
      <c r="AQ53" s="116">
        <f>444/AP53</f>
        <v>1480</v>
      </c>
      <c r="AR53" s="116">
        <f>444/AO53</f>
        <v>2220</v>
      </c>
      <c r="AS53" s="96"/>
      <c r="AT53" s="96"/>
      <c r="AU53" s="99"/>
      <c r="AV53" s="100"/>
      <c r="AW53" s="100"/>
      <c r="AX53" s="101"/>
      <c r="AY53" s="114" t="s">
        <v>359</v>
      </c>
      <c r="AZ53" s="114"/>
      <c r="BA53" s="114" t="s">
        <v>361</v>
      </c>
      <c r="BB53" s="101"/>
      <c r="BC53" s="102"/>
    </row>
    <row r="54" spans="1:55" ht="51.75" thickBot="1">
      <c r="A54" s="47" t="s">
        <v>585</v>
      </c>
      <c r="B54" s="48" t="s">
        <v>586</v>
      </c>
      <c r="C54" s="48" t="s">
        <v>63</v>
      </c>
      <c r="D54" s="40" t="s">
        <v>326</v>
      </c>
      <c r="E54" s="1"/>
      <c r="F54" s="63"/>
      <c r="G54" s="63"/>
      <c r="H54" s="14"/>
      <c r="I54" s="14"/>
      <c r="J54" s="14"/>
      <c r="K54" s="63"/>
      <c r="L54" s="63"/>
      <c r="M54" s="14"/>
      <c r="N54" s="14"/>
      <c r="O54" s="14"/>
      <c r="P54" s="63"/>
      <c r="Q54" s="63"/>
      <c r="R54" s="14"/>
      <c r="S54" s="14"/>
      <c r="T54" s="63"/>
      <c r="U54" s="63"/>
      <c r="V54" s="63"/>
      <c r="W54" s="14"/>
      <c r="X54" s="14"/>
      <c r="Y54" s="63"/>
      <c r="Z54" s="63">
        <v>0.4</v>
      </c>
      <c r="AA54" s="63">
        <v>0.59</v>
      </c>
      <c r="AB54" s="117">
        <f t="shared" si="0"/>
        <v>16949.15254237288</v>
      </c>
      <c r="AC54" s="117">
        <f t="shared" si="1"/>
        <v>25000</v>
      </c>
      <c r="AD54" s="63"/>
      <c r="AE54" s="63"/>
      <c r="AF54" s="63"/>
      <c r="AG54" s="14"/>
      <c r="AH54" s="14"/>
      <c r="AI54" s="63"/>
      <c r="AJ54" s="64"/>
      <c r="AK54" s="64"/>
      <c r="AL54" s="84"/>
      <c r="AM54" s="84"/>
      <c r="AN54" s="64"/>
      <c r="AO54" s="63"/>
      <c r="AP54" s="63"/>
      <c r="AQ54" s="14"/>
      <c r="AR54" s="14"/>
      <c r="AS54" s="63"/>
      <c r="AT54" s="63"/>
      <c r="AU54" s="91"/>
      <c r="AV54" s="86"/>
      <c r="AW54" s="86"/>
      <c r="AY54" s="114" t="s">
        <v>358</v>
      </c>
      <c r="AZ54" s="114"/>
      <c r="BA54" s="114" t="s">
        <v>359</v>
      </c>
      <c r="BC54" s="76"/>
    </row>
    <row r="55" spans="1:55" s="103" customFormat="1" ht="90" thickBot="1">
      <c r="A55" s="106" t="s">
        <v>121</v>
      </c>
      <c r="B55" s="106" t="s">
        <v>122</v>
      </c>
      <c r="C55" s="106" t="s">
        <v>124</v>
      </c>
      <c r="D55" s="94" t="s">
        <v>339</v>
      </c>
      <c r="E55" s="15"/>
      <c r="F55" s="96">
        <v>0.001</v>
      </c>
      <c r="G55" s="96">
        <v>0.01</v>
      </c>
      <c r="H55" s="16">
        <f>1590/G55</f>
        <v>159000</v>
      </c>
      <c r="I55" s="16">
        <f>1590/F55</f>
        <v>1590000</v>
      </c>
      <c r="J55" s="16"/>
      <c r="K55" s="96"/>
      <c r="L55" s="96"/>
      <c r="M55" s="16"/>
      <c r="N55" s="16"/>
      <c r="O55" s="16"/>
      <c r="P55" s="96">
        <v>0.001</v>
      </c>
      <c r="Q55" s="96">
        <v>0.02</v>
      </c>
      <c r="R55" s="16">
        <f>129000/Q55</f>
        <v>6450000</v>
      </c>
      <c r="S55" s="16">
        <f>129000/P55</f>
        <v>129000000</v>
      </c>
      <c r="T55" s="96"/>
      <c r="U55" s="96">
        <v>0.005</v>
      </c>
      <c r="V55" s="96">
        <v>0.05</v>
      </c>
      <c r="W55" s="16">
        <f>1807/V55</f>
        <v>36140</v>
      </c>
      <c r="X55" s="16">
        <f>1807/U55</f>
        <v>361400</v>
      </c>
      <c r="Y55" s="96"/>
      <c r="Z55" s="96">
        <v>0.58</v>
      </c>
      <c r="AA55" s="96">
        <v>0.8</v>
      </c>
      <c r="AB55" s="98">
        <f t="shared" si="0"/>
        <v>12500</v>
      </c>
      <c r="AC55" s="98">
        <f t="shared" si="1"/>
        <v>17241.37931034483</v>
      </c>
      <c r="AD55" s="96"/>
      <c r="AE55" s="96">
        <v>0.01</v>
      </c>
      <c r="AF55" s="96">
        <v>0.1</v>
      </c>
      <c r="AG55" s="16">
        <f>1063/AF55</f>
        <v>10630</v>
      </c>
      <c r="AH55" s="16">
        <f>1063/AE55</f>
        <v>106300</v>
      </c>
      <c r="AI55" s="96"/>
      <c r="AJ55" s="96">
        <v>0.0001</v>
      </c>
      <c r="AK55" s="96">
        <v>0.001</v>
      </c>
      <c r="AL55" s="16">
        <f>2770/AK55</f>
        <v>2770000</v>
      </c>
      <c r="AM55" s="16">
        <f>2770/AJ55</f>
        <v>27700000</v>
      </c>
      <c r="AN55" s="96"/>
      <c r="AO55" s="96">
        <v>0.001</v>
      </c>
      <c r="AP55" s="96">
        <v>0.04</v>
      </c>
      <c r="AQ55" s="116">
        <f>444/AP55</f>
        <v>11100</v>
      </c>
      <c r="AR55" s="116">
        <f>444/AO55</f>
        <v>444000</v>
      </c>
      <c r="AS55" s="96"/>
      <c r="AT55" s="109">
        <v>0.001</v>
      </c>
      <c r="AU55" s="99">
        <v>0.005</v>
      </c>
      <c r="AV55" s="100">
        <f>675/AU55</f>
        <v>135000</v>
      </c>
      <c r="AW55" s="100">
        <f>675/AT55</f>
        <v>675000</v>
      </c>
      <c r="AX55" s="101"/>
      <c r="AY55" s="114" t="s">
        <v>369</v>
      </c>
      <c r="AZ55" s="114" t="s">
        <v>364</v>
      </c>
      <c r="BA55" s="114" t="s">
        <v>391</v>
      </c>
      <c r="BB55" s="101"/>
      <c r="BC55" s="104"/>
    </row>
    <row r="56" spans="1:55" ht="90" thickBot="1">
      <c r="A56" s="48" t="s">
        <v>125</v>
      </c>
      <c r="B56" s="48" t="s">
        <v>126</v>
      </c>
      <c r="C56" s="48" t="s">
        <v>127</v>
      </c>
      <c r="D56" s="40" t="s">
        <v>340</v>
      </c>
      <c r="E56" s="1"/>
      <c r="F56" s="63">
        <v>0.001</v>
      </c>
      <c r="G56" s="63">
        <v>0.01</v>
      </c>
      <c r="H56" s="14">
        <f>1590/G56</f>
        <v>159000</v>
      </c>
      <c r="I56" s="14">
        <f>1590/F56</f>
        <v>1590000</v>
      </c>
      <c r="J56" s="14"/>
      <c r="K56" s="63"/>
      <c r="L56" s="63"/>
      <c r="M56" s="14"/>
      <c r="N56" s="14"/>
      <c r="O56" s="14"/>
      <c r="P56" s="63">
        <v>0.001</v>
      </c>
      <c r="Q56" s="63">
        <v>0.02</v>
      </c>
      <c r="R56" s="14">
        <f>129000/Q56</f>
        <v>6450000</v>
      </c>
      <c r="S56" s="14">
        <f>129000/P56</f>
        <v>129000000</v>
      </c>
      <c r="T56" s="63"/>
      <c r="U56" s="63">
        <v>0.005</v>
      </c>
      <c r="V56" s="63">
        <v>0.05</v>
      </c>
      <c r="W56" s="14">
        <f>1807/V56</f>
        <v>36140</v>
      </c>
      <c r="X56" s="14">
        <f>1807/U56</f>
        <v>361400</v>
      </c>
      <c r="Y56" s="63"/>
      <c r="Z56" s="63">
        <v>0.61</v>
      </c>
      <c r="AA56" s="63">
        <v>0.94</v>
      </c>
      <c r="AB56" s="83">
        <f t="shared" si="0"/>
        <v>10638.297872340427</v>
      </c>
      <c r="AC56" s="83">
        <f t="shared" si="1"/>
        <v>16393.44262295082</v>
      </c>
      <c r="AD56" s="63"/>
      <c r="AE56" s="63">
        <v>0.01</v>
      </c>
      <c r="AF56" s="63">
        <v>0.15</v>
      </c>
      <c r="AG56" s="14">
        <f>1063/AF56</f>
        <v>7086.666666666667</v>
      </c>
      <c r="AH56" s="14">
        <f>1063/AE56</f>
        <v>106300</v>
      </c>
      <c r="AI56" s="63"/>
      <c r="AJ56" s="63">
        <v>0.0001</v>
      </c>
      <c r="AK56" s="63">
        <v>0.005</v>
      </c>
      <c r="AL56" s="14">
        <f>2770/AK56</f>
        <v>554000</v>
      </c>
      <c r="AM56" s="14">
        <f>2770/AJ56</f>
        <v>27700000</v>
      </c>
      <c r="AN56" s="63"/>
      <c r="AO56" s="63">
        <v>0.001</v>
      </c>
      <c r="AP56" s="63">
        <v>0.04</v>
      </c>
      <c r="AQ56" s="116">
        <f>444/AP56</f>
        <v>11100</v>
      </c>
      <c r="AR56" s="116">
        <f>444/AO56</f>
        <v>444000</v>
      </c>
      <c r="AS56" s="63"/>
      <c r="AT56" s="55">
        <v>0.001</v>
      </c>
      <c r="AU56" s="91">
        <v>0.01</v>
      </c>
      <c r="AV56" s="86">
        <f>675/AU56</f>
        <v>67500</v>
      </c>
      <c r="AW56" s="86">
        <f>675/AT56</f>
        <v>675000</v>
      </c>
      <c r="AY56" s="114" t="s">
        <v>368</v>
      </c>
      <c r="AZ56" s="114" t="s">
        <v>364</v>
      </c>
      <c r="BA56" s="114" t="s">
        <v>391</v>
      </c>
      <c r="BC56" s="78"/>
    </row>
    <row r="57" spans="1:55" s="103" customFormat="1" ht="51.75" thickBot="1">
      <c r="A57" s="92" t="s">
        <v>504</v>
      </c>
      <c r="B57" s="93" t="s">
        <v>505</v>
      </c>
      <c r="C57" s="93" t="s">
        <v>506</v>
      </c>
      <c r="D57" s="94" t="s">
        <v>352</v>
      </c>
      <c r="E57" s="15"/>
      <c r="F57" s="96">
        <v>0.01</v>
      </c>
      <c r="G57" s="96">
        <v>0.15</v>
      </c>
      <c r="H57" s="16">
        <f>1590/G57</f>
        <v>10600</v>
      </c>
      <c r="I57" s="16">
        <f>1590/F57</f>
        <v>159000</v>
      </c>
      <c r="J57" s="16"/>
      <c r="K57" s="96"/>
      <c r="L57" s="96"/>
      <c r="M57" s="16"/>
      <c r="N57" s="16"/>
      <c r="O57" s="16"/>
      <c r="P57" s="96">
        <v>0.001</v>
      </c>
      <c r="Q57" s="96">
        <v>0.02</v>
      </c>
      <c r="R57" s="16">
        <f>129000/Q57</f>
        <v>6450000</v>
      </c>
      <c r="S57" s="16">
        <f>129000/P57</f>
        <v>129000000</v>
      </c>
      <c r="T57" s="96"/>
      <c r="U57" s="96"/>
      <c r="V57" s="96"/>
      <c r="W57" s="16"/>
      <c r="X57" s="16"/>
      <c r="Y57" s="96"/>
      <c r="Z57" s="96">
        <v>0.25</v>
      </c>
      <c r="AA57" s="96">
        <v>0.49</v>
      </c>
      <c r="AB57" s="98">
        <f t="shared" si="0"/>
        <v>20408.163265306124</v>
      </c>
      <c r="AC57" s="98">
        <f t="shared" si="1"/>
        <v>40000</v>
      </c>
      <c r="AD57" s="96"/>
      <c r="AE57" s="96">
        <v>0.01</v>
      </c>
      <c r="AF57" s="96">
        <v>0.1</v>
      </c>
      <c r="AG57" s="16">
        <f>1063/AF57</f>
        <v>10630</v>
      </c>
      <c r="AH57" s="16">
        <f>1063/AE57</f>
        <v>106300</v>
      </c>
      <c r="AI57" s="96"/>
      <c r="AJ57" s="99"/>
      <c r="AK57" s="99"/>
      <c r="AL57" s="100"/>
      <c r="AM57" s="100"/>
      <c r="AN57" s="99"/>
      <c r="AO57" s="96">
        <v>0.2</v>
      </c>
      <c r="AP57" s="96">
        <v>0.35</v>
      </c>
      <c r="AQ57" s="116">
        <f>444/AP57</f>
        <v>1268.5714285714287</v>
      </c>
      <c r="AR57" s="116">
        <f>444/AO57</f>
        <v>2220</v>
      </c>
      <c r="AS57" s="96"/>
      <c r="AT57" s="96"/>
      <c r="AU57" s="99"/>
      <c r="AV57" s="100"/>
      <c r="AW57" s="100"/>
      <c r="AX57" s="101"/>
      <c r="AY57" s="114" t="s">
        <v>359</v>
      </c>
      <c r="AZ57" s="114"/>
      <c r="BA57" s="114" t="s">
        <v>361</v>
      </c>
      <c r="BB57" s="101"/>
      <c r="BC57" s="104"/>
    </row>
    <row r="58" spans="1:55" ht="39" thickBot="1">
      <c r="A58" s="47" t="s">
        <v>587</v>
      </c>
      <c r="B58" s="48" t="s">
        <v>588</v>
      </c>
      <c r="C58" s="48" t="s">
        <v>64</v>
      </c>
      <c r="D58" s="40" t="s">
        <v>326</v>
      </c>
      <c r="E58" s="1"/>
      <c r="F58" s="63"/>
      <c r="G58" s="63"/>
      <c r="H58" s="14"/>
      <c r="I58" s="14"/>
      <c r="J58" s="14"/>
      <c r="K58" s="63"/>
      <c r="L58" s="63"/>
      <c r="M58" s="14"/>
      <c r="N58" s="14"/>
      <c r="O58" s="14"/>
      <c r="P58" s="63"/>
      <c r="Q58" s="63"/>
      <c r="R58" s="14"/>
      <c r="S58" s="14"/>
      <c r="T58" s="63"/>
      <c r="U58" s="63"/>
      <c r="V58" s="63"/>
      <c r="W58" s="14"/>
      <c r="X58" s="14"/>
      <c r="Y58" s="63"/>
      <c r="Z58" s="63">
        <v>0.4</v>
      </c>
      <c r="AA58" s="63">
        <v>0.59</v>
      </c>
      <c r="AB58" s="117">
        <f t="shared" si="0"/>
        <v>16949.15254237288</v>
      </c>
      <c r="AC58" s="117">
        <f t="shared" si="1"/>
        <v>25000</v>
      </c>
      <c r="AD58" s="63"/>
      <c r="AE58" s="63"/>
      <c r="AF58" s="63"/>
      <c r="AG58" s="14"/>
      <c r="AH58" s="14"/>
      <c r="AI58" s="63"/>
      <c r="AJ58" s="64"/>
      <c r="AK58" s="64"/>
      <c r="AL58" s="84"/>
      <c r="AM58" s="84"/>
      <c r="AN58" s="64"/>
      <c r="AO58" s="63"/>
      <c r="AP58" s="63"/>
      <c r="AQ58" s="14"/>
      <c r="AR58" s="14"/>
      <c r="AS58" s="63"/>
      <c r="AT58" s="63"/>
      <c r="AU58" s="91"/>
      <c r="AV58" s="86"/>
      <c r="AW58" s="86"/>
      <c r="AY58" s="114" t="s">
        <v>358</v>
      </c>
      <c r="AZ58" s="114"/>
      <c r="BA58" s="114" t="s">
        <v>359</v>
      </c>
      <c r="BC58" s="76"/>
    </row>
    <row r="59" spans="1:55" s="103" customFormat="1" ht="51.75" thickBot="1">
      <c r="A59" s="105" t="s">
        <v>589</v>
      </c>
      <c r="B59" s="106" t="s">
        <v>590</v>
      </c>
      <c r="C59" s="106" t="s">
        <v>65</v>
      </c>
      <c r="D59" s="94" t="s">
        <v>326</v>
      </c>
      <c r="E59" s="15"/>
      <c r="F59" s="96"/>
      <c r="G59" s="96"/>
      <c r="H59" s="16"/>
      <c r="I59" s="16"/>
      <c r="J59" s="16"/>
      <c r="K59" s="96"/>
      <c r="L59" s="96"/>
      <c r="M59" s="16"/>
      <c r="N59" s="16"/>
      <c r="O59" s="16"/>
      <c r="P59" s="96"/>
      <c r="Q59" s="96"/>
      <c r="R59" s="16"/>
      <c r="S59" s="16"/>
      <c r="T59" s="96"/>
      <c r="U59" s="96"/>
      <c r="V59" s="96"/>
      <c r="W59" s="16"/>
      <c r="X59" s="16"/>
      <c r="Y59" s="96"/>
      <c r="Z59" s="96">
        <v>0.4</v>
      </c>
      <c r="AA59" s="96">
        <v>0.59</v>
      </c>
      <c r="AB59" s="117">
        <f t="shared" si="0"/>
        <v>16949.15254237288</v>
      </c>
      <c r="AC59" s="117">
        <f t="shared" si="1"/>
        <v>25000</v>
      </c>
      <c r="AD59" s="96"/>
      <c r="AE59" s="96"/>
      <c r="AF59" s="96"/>
      <c r="AG59" s="16"/>
      <c r="AH59" s="16"/>
      <c r="AI59" s="96"/>
      <c r="AJ59" s="99"/>
      <c r="AK59" s="99"/>
      <c r="AL59" s="100"/>
      <c r="AM59" s="100"/>
      <c r="AN59" s="99"/>
      <c r="AO59" s="96"/>
      <c r="AP59" s="96"/>
      <c r="AQ59" s="16"/>
      <c r="AR59" s="16"/>
      <c r="AS59" s="96"/>
      <c r="AT59" s="96"/>
      <c r="AU59" s="99"/>
      <c r="AV59" s="100"/>
      <c r="AW59" s="100"/>
      <c r="AX59" s="101"/>
      <c r="AY59" s="114" t="s">
        <v>358</v>
      </c>
      <c r="AZ59" s="114"/>
      <c r="BA59" s="114" t="s">
        <v>359</v>
      </c>
      <c r="BB59" s="101"/>
      <c r="BC59" s="102"/>
    </row>
    <row r="60" spans="1:55" ht="64.5" thickBot="1">
      <c r="A60" s="47" t="s">
        <v>591</v>
      </c>
      <c r="B60" s="48" t="s">
        <v>592</v>
      </c>
      <c r="C60" s="48" t="s">
        <v>107</v>
      </c>
      <c r="D60" s="40" t="s">
        <v>342</v>
      </c>
      <c r="E60" s="1"/>
      <c r="F60" s="63">
        <v>0.001</v>
      </c>
      <c r="G60" s="63">
        <v>0.02</v>
      </c>
      <c r="H60" s="14">
        <f>1590/G60</f>
        <v>79500</v>
      </c>
      <c r="I60" s="14">
        <f>1590/F60</f>
        <v>1590000</v>
      </c>
      <c r="J60" s="14"/>
      <c r="K60" s="63"/>
      <c r="L60" s="63"/>
      <c r="M60" s="14"/>
      <c r="N60" s="14"/>
      <c r="O60" s="14"/>
      <c r="P60" s="63"/>
      <c r="Q60" s="63"/>
      <c r="R60" s="14"/>
      <c r="S60" s="14"/>
      <c r="T60" s="63"/>
      <c r="U60" s="63">
        <v>0.005</v>
      </c>
      <c r="V60" s="63">
        <v>0.05</v>
      </c>
      <c r="W60" s="14">
        <f>1807/V60</f>
        <v>36140</v>
      </c>
      <c r="X60" s="14">
        <f>1807/U60</f>
        <v>361400</v>
      </c>
      <c r="Y60" s="63"/>
      <c r="Z60" s="63">
        <v>0.25</v>
      </c>
      <c r="AA60" s="63">
        <v>0.44</v>
      </c>
      <c r="AB60" s="83">
        <f t="shared" si="0"/>
        <v>22727.272727272728</v>
      </c>
      <c r="AC60" s="83">
        <f t="shared" si="1"/>
        <v>40000</v>
      </c>
      <c r="AD60" s="63"/>
      <c r="AE60" s="63">
        <v>0.01</v>
      </c>
      <c r="AF60" s="63">
        <v>0.1</v>
      </c>
      <c r="AG60" s="14">
        <f>1063/AF60</f>
        <v>10630</v>
      </c>
      <c r="AH60" s="14">
        <f>1063/AE60</f>
        <v>106300</v>
      </c>
      <c r="AI60" s="63"/>
      <c r="AJ60" s="64"/>
      <c r="AK60" s="64"/>
      <c r="AL60" s="84"/>
      <c r="AM60" s="84"/>
      <c r="AN60" s="64"/>
      <c r="AO60" s="63">
        <v>0.005</v>
      </c>
      <c r="AP60" s="63">
        <v>0.05</v>
      </c>
      <c r="AQ60" s="116">
        <f>444/AP60</f>
        <v>8880</v>
      </c>
      <c r="AR60" s="116">
        <f>444/AO60</f>
        <v>88800</v>
      </c>
      <c r="AS60" s="63"/>
      <c r="AT60" s="63"/>
      <c r="AU60" s="91"/>
      <c r="AV60" s="86"/>
      <c r="AW60" s="86"/>
      <c r="AY60" s="114" t="s">
        <v>383</v>
      </c>
      <c r="AZ60" s="114" t="s">
        <v>364</v>
      </c>
      <c r="BA60" s="114" t="s">
        <v>359</v>
      </c>
      <c r="BC60" s="78"/>
    </row>
    <row r="61" spans="1:55" s="103" customFormat="1" ht="64.5" thickBot="1">
      <c r="A61" s="105" t="s">
        <v>593</v>
      </c>
      <c r="B61" s="106" t="s">
        <v>594</v>
      </c>
      <c r="C61" s="106" t="s">
        <v>108</v>
      </c>
      <c r="D61" s="94" t="s">
        <v>343</v>
      </c>
      <c r="E61" s="15"/>
      <c r="F61" s="96"/>
      <c r="G61" s="96"/>
      <c r="H61" s="16"/>
      <c r="I61" s="16"/>
      <c r="J61" s="16"/>
      <c r="K61" s="96"/>
      <c r="L61" s="96"/>
      <c r="M61" s="16"/>
      <c r="N61" s="16"/>
      <c r="O61" s="16"/>
      <c r="P61" s="96"/>
      <c r="Q61" s="96"/>
      <c r="R61" s="16"/>
      <c r="S61" s="16"/>
      <c r="T61" s="96"/>
      <c r="U61" s="96">
        <v>0.005</v>
      </c>
      <c r="V61" s="96">
        <v>0.05</v>
      </c>
      <c r="W61" s="16">
        <f>1807/V61</f>
        <v>36140</v>
      </c>
      <c r="X61" s="16">
        <f>1807/U61</f>
        <v>361400</v>
      </c>
      <c r="Y61" s="96"/>
      <c r="Z61" s="96">
        <v>0.3</v>
      </c>
      <c r="AA61" s="96">
        <v>0.49</v>
      </c>
      <c r="AB61" s="117">
        <f t="shared" si="0"/>
        <v>20408.163265306124</v>
      </c>
      <c r="AC61" s="117">
        <f t="shared" si="1"/>
        <v>33333.333333333336</v>
      </c>
      <c r="AD61" s="96"/>
      <c r="AE61" s="96">
        <v>0.01</v>
      </c>
      <c r="AF61" s="96">
        <v>0.1</v>
      </c>
      <c r="AG61" s="16">
        <f>1063/AF61</f>
        <v>10630</v>
      </c>
      <c r="AH61" s="16">
        <f>1063/AE61</f>
        <v>106300</v>
      </c>
      <c r="AI61" s="96"/>
      <c r="AJ61" s="99"/>
      <c r="AK61" s="99"/>
      <c r="AL61" s="100"/>
      <c r="AM61" s="100"/>
      <c r="AN61" s="99"/>
      <c r="AO61" s="96"/>
      <c r="AP61" s="96"/>
      <c r="AQ61" s="16"/>
      <c r="AR61" s="16"/>
      <c r="AS61" s="96"/>
      <c r="AT61" s="96"/>
      <c r="AU61" s="99"/>
      <c r="AV61" s="100"/>
      <c r="AW61" s="100"/>
      <c r="AX61" s="101"/>
      <c r="AY61" s="114" t="s">
        <v>365</v>
      </c>
      <c r="AZ61" s="114" t="s">
        <v>364</v>
      </c>
      <c r="BA61" s="114" t="s">
        <v>359</v>
      </c>
      <c r="BB61" s="101"/>
      <c r="BC61" s="104"/>
    </row>
    <row r="62" spans="1:55" ht="39" thickBot="1">
      <c r="A62" s="47" t="s">
        <v>595</v>
      </c>
      <c r="B62" s="48" t="s">
        <v>596</v>
      </c>
      <c r="C62" s="48" t="s">
        <v>257</v>
      </c>
      <c r="D62" s="40" t="s">
        <v>344</v>
      </c>
      <c r="E62" s="1"/>
      <c r="F62" s="63">
        <v>0.01</v>
      </c>
      <c r="G62" s="63">
        <v>0.15</v>
      </c>
      <c r="H62" s="14">
        <f>1590/G62</f>
        <v>10600</v>
      </c>
      <c r="I62" s="14">
        <f>1590/F62</f>
        <v>159000</v>
      </c>
      <c r="J62" s="14"/>
      <c r="K62" s="63"/>
      <c r="L62" s="63"/>
      <c r="M62" s="14"/>
      <c r="N62" s="14"/>
      <c r="O62" s="14"/>
      <c r="P62" s="63"/>
      <c r="Q62" s="63"/>
      <c r="R62" s="14"/>
      <c r="S62" s="14"/>
      <c r="T62" s="63"/>
      <c r="U62" s="63"/>
      <c r="V62" s="63"/>
      <c r="W62" s="14"/>
      <c r="X62" s="14"/>
      <c r="Y62" s="63"/>
      <c r="Z62" s="63">
        <v>0.4</v>
      </c>
      <c r="AA62" s="63">
        <v>0.55</v>
      </c>
      <c r="AB62" s="83">
        <f t="shared" si="0"/>
        <v>18181.81818181818</v>
      </c>
      <c r="AC62" s="83">
        <f t="shared" si="1"/>
        <v>25000</v>
      </c>
      <c r="AD62" s="63"/>
      <c r="AE62" s="63"/>
      <c r="AF62" s="63"/>
      <c r="AG62" s="14"/>
      <c r="AH62" s="14"/>
      <c r="AI62" s="63"/>
      <c r="AJ62" s="64"/>
      <c r="AK62" s="64"/>
      <c r="AL62" s="84"/>
      <c r="AM62" s="84"/>
      <c r="AN62" s="64"/>
      <c r="AO62" s="63">
        <v>0.25</v>
      </c>
      <c r="AP62" s="63">
        <v>0.45</v>
      </c>
      <c r="AQ62" s="116">
        <f>444/AP62</f>
        <v>986.6666666666666</v>
      </c>
      <c r="AR62" s="116">
        <f>444/AO62</f>
        <v>1776</v>
      </c>
      <c r="AS62" s="63"/>
      <c r="AT62" s="63"/>
      <c r="AU62" s="91"/>
      <c r="AV62" s="86"/>
      <c r="AW62" s="86"/>
      <c r="AY62" s="114" t="s">
        <v>359</v>
      </c>
      <c r="AZ62" s="114"/>
      <c r="BA62" s="114" t="s">
        <v>392</v>
      </c>
      <c r="BC62" s="76"/>
    </row>
    <row r="63" spans="1:55" s="103" customFormat="1" ht="51.75" thickBot="1">
      <c r="A63" s="105" t="s">
        <v>597</v>
      </c>
      <c r="B63" s="106" t="s">
        <v>598</v>
      </c>
      <c r="C63" s="106" t="s">
        <v>258</v>
      </c>
      <c r="D63" s="94" t="s">
        <v>345</v>
      </c>
      <c r="E63" s="15"/>
      <c r="F63" s="96">
        <v>0.001</v>
      </c>
      <c r="G63" s="96">
        <v>0.05</v>
      </c>
      <c r="H63" s="16">
        <f>1590/G63</f>
        <v>31800</v>
      </c>
      <c r="I63" s="16">
        <f>1590/F63</f>
        <v>1590000</v>
      </c>
      <c r="J63" s="16"/>
      <c r="K63" s="96"/>
      <c r="L63" s="96"/>
      <c r="M63" s="16"/>
      <c r="N63" s="16"/>
      <c r="O63" s="16"/>
      <c r="P63" s="96">
        <v>0.001</v>
      </c>
      <c r="Q63" s="96">
        <v>0.02</v>
      </c>
      <c r="R63" s="16">
        <f>129000/Q63</f>
        <v>6450000</v>
      </c>
      <c r="S63" s="16">
        <f>129000/P63</f>
        <v>129000000</v>
      </c>
      <c r="T63" s="96"/>
      <c r="U63" s="96"/>
      <c r="V63" s="96"/>
      <c r="W63" s="16"/>
      <c r="X63" s="16"/>
      <c r="Y63" s="96"/>
      <c r="Z63" s="96">
        <v>0.25</v>
      </c>
      <c r="AA63" s="96">
        <v>0.44</v>
      </c>
      <c r="AB63" s="98">
        <f t="shared" si="0"/>
        <v>22727.272727272728</v>
      </c>
      <c r="AC63" s="98">
        <f t="shared" si="1"/>
        <v>40000</v>
      </c>
      <c r="AD63" s="96"/>
      <c r="AE63" s="96">
        <v>0.01</v>
      </c>
      <c r="AF63" s="96">
        <v>0.1</v>
      </c>
      <c r="AG63" s="16">
        <f>1063/AF63</f>
        <v>10630</v>
      </c>
      <c r="AH63" s="16">
        <f>1063/AE63</f>
        <v>106300</v>
      </c>
      <c r="AI63" s="96"/>
      <c r="AJ63" s="99"/>
      <c r="AK63" s="99"/>
      <c r="AL63" s="100"/>
      <c r="AM63" s="100"/>
      <c r="AN63" s="99"/>
      <c r="AO63" s="96">
        <v>0.01</v>
      </c>
      <c r="AP63" s="96">
        <v>0.15</v>
      </c>
      <c r="AQ63" s="116">
        <f>444/AP63</f>
        <v>2960</v>
      </c>
      <c r="AR63" s="116">
        <f>444/AO63</f>
        <v>44400</v>
      </c>
      <c r="AS63" s="96"/>
      <c r="AT63" s="96"/>
      <c r="AU63" s="99"/>
      <c r="AV63" s="100"/>
      <c r="AW63" s="100"/>
      <c r="AX63" s="101"/>
      <c r="AY63" s="114" t="s">
        <v>366</v>
      </c>
      <c r="AZ63" s="114"/>
      <c r="BA63" s="114" t="s">
        <v>369</v>
      </c>
      <c r="BB63" s="101"/>
      <c r="BC63" s="104"/>
    </row>
    <row r="64" spans="1:55" ht="39" thickBot="1">
      <c r="A64" s="47" t="s">
        <v>599</v>
      </c>
      <c r="B64" s="48" t="s">
        <v>600</v>
      </c>
      <c r="C64" s="48" t="s">
        <v>409</v>
      </c>
      <c r="D64" s="40" t="s">
        <v>346</v>
      </c>
      <c r="E64" s="1"/>
      <c r="F64" s="63"/>
      <c r="G64" s="63"/>
      <c r="H64" s="14"/>
      <c r="I64" s="14"/>
      <c r="J64" s="14"/>
      <c r="K64" s="63"/>
      <c r="L64" s="63"/>
      <c r="M64" s="14"/>
      <c r="N64" s="14"/>
      <c r="O64" s="14"/>
      <c r="P64" s="63"/>
      <c r="Q64" s="63"/>
      <c r="R64" s="14"/>
      <c r="S64" s="14"/>
      <c r="T64" s="63"/>
      <c r="U64" s="63"/>
      <c r="V64" s="63"/>
      <c r="W64" s="14"/>
      <c r="X64" s="14"/>
      <c r="Y64" s="63"/>
      <c r="Z64" s="63">
        <v>0.4</v>
      </c>
      <c r="AA64" s="63">
        <v>0.54</v>
      </c>
      <c r="AB64" s="117">
        <f t="shared" si="0"/>
        <v>18518.51851851852</v>
      </c>
      <c r="AC64" s="117">
        <f t="shared" si="1"/>
        <v>25000</v>
      </c>
      <c r="AD64" s="63"/>
      <c r="AE64" s="63"/>
      <c r="AF64" s="63"/>
      <c r="AG64" s="14"/>
      <c r="AH64" s="14"/>
      <c r="AI64" s="63"/>
      <c r="AJ64" s="64"/>
      <c r="AK64" s="64"/>
      <c r="AL64" s="84"/>
      <c r="AM64" s="84"/>
      <c r="AN64" s="64"/>
      <c r="AO64" s="63"/>
      <c r="AP64" s="63"/>
      <c r="AQ64" s="14"/>
      <c r="AR64" s="14"/>
      <c r="AS64" s="63"/>
      <c r="AT64" s="63"/>
      <c r="AU64" s="91"/>
      <c r="AV64" s="86"/>
      <c r="AW64" s="86"/>
      <c r="AY64" s="114" t="s">
        <v>393</v>
      </c>
      <c r="AZ64" s="114"/>
      <c r="BA64" s="114" t="s">
        <v>376</v>
      </c>
      <c r="BC64" s="76"/>
    </row>
    <row r="65" spans="1:55" s="103" customFormat="1" ht="51.75" thickBot="1">
      <c r="A65" s="105" t="s">
        <v>601</v>
      </c>
      <c r="B65" s="106" t="s">
        <v>602</v>
      </c>
      <c r="C65" s="106" t="s">
        <v>411</v>
      </c>
      <c r="D65" s="94" t="s">
        <v>347</v>
      </c>
      <c r="E65" s="15"/>
      <c r="F65" s="96">
        <v>0.001</v>
      </c>
      <c r="G65" s="96">
        <v>0.05</v>
      </c>
      <c r="H65" s="16">
        <f>1590/G65</f>
        <v>31800</v>
      </c>
      <c r="I65" s="16">
        <f>1590/F65</f>
        <v>1590000</v>
      </c>
      <c r="J65" s="16"/>
      <c r="K65" s="96"/>
      <c r="L65" s="96"/>
      <c r="M65" s="16"/>
      <c r="N65" s="16"/>
      <c r="O65" s="16"/>
      <c r="P65" s="96"/>
      <c r="Q65" s="96"/>
      <c r="R65" s="16"/>
      <c r="S65" s="16"/>
      <c r="T65" s="96"/>
      <c r="U65" s="96"/>
      <c r="V65" s="96"/>
      <c r="W65" s="16"/>
      <c r="X65" s="16"/>
      <c r="Y65" s="96"/>
      <c r="Z65" s="96">
        <v>0.25</v>
      </c>
      <c r="AA65" s="96">
        <v>0.44</v>
      </c>
      <c r="AB65" s="98">
        <f t="shared" si="0"/>
        <v>22727.272727272728</v>
      </c>
      <c r="AC65" s="98">
        <f t="shared" si="1"/>
        <v>40000</v>
      </c>
      <c r="AD65" s="96"/>
      <c r="AE65" s="96">
        <v>0.01</v>
      </c>
      <c r="AF65" s="96">
        <v>0.1</v>
      </c>
      <c r="AG65" s="16">
        <f>1063/AF65</f>
        <v>10630</v>
      </c>
      <c r="AH65" s="16">
        <f>1063/AE65</f>
        <v>106300</v>
      </c>
      <c r="AI65" s="96"/>
      <c r="AJ65" s="99"/>
      <c r="AK65" s="99"/>
      <c r="AL65" s="100"/>
      <c r="AM65" s="100"/>
      <c r="AN65" s="99"/>
      <c r="AO65" s="96">
        <v>0.01</v>
      </c>
      <c r="AP65" s="96">
        <v>0.15</v>
      </c>
      <c r="AQ65" s="116">
        <f>444/AP65</f>
        <v>2960</v>
      </c>
      <c r="AR65" s="116">
        <f>444/AO65</f>
        <v>44400</v>
      </c>
      <c r="AS65" s="96"/>
      <c r="AT65" s="96"/>
      <c r="AU65" s="99"/>
      <c r="AV65" s="100"/>
      <c r="AW65" s="100"/>
      <c r="AX65" s="101"/>
      <c r="AY65" s="114" t="s">
        <v>366</v>
      </c>
      <c r="AZ65" s="114"/>
      <c r="BA65" s="114" t="s">
        <v>369</v>
      </c>
      <c r="BB65" s="101"/>
      <c r="BC65" s="104"/>
    </row>
    <row r="66" spans="1:55" ht="39" thickBot="1">
      <c r="A66" s="47" t="s">
        <v>603</v>
      </c>
      <c r="B66" s="48" t="s">
        <v>604</v>
      </c>
      <c r="C66" s="48" t="s">
        <v>412</v>
      </c>
      <c r="D66" s="40" t="s">
        <v>326</v>
      </c>
      <c r="E66" s="1"/>
      <c r="F66" s="63"/>
      <c r="G66" s="63"/>
      <c r="H66" s="14"/>
      <c r="I66" s="14"/>
      <c r="J66" s="14"/>
      <c r="K66" s="63"/>
      <c r="L66" s="63"/>
      <c r="M66" s="14"/>
      <c r="N66" s="14"/>
      <c r="O66" s="14"/>
      <c r="P66" s="64"/>
      <c r="Q66" s="64"/>
      <c r="R66" s="84"/>
      <c r="S66" s="84"/>
      <c r="T66" s="64"/>
      <c r="U66" s="63"/>
      <c r="V66" s="63"/>
      <c r="W66" s="14"/>
      <c r="X66" s="14"/>
      <c r="Y66" s="63"/>
      <c r="Z66" s="63">
        <v>0.4</v>
      </c>
      <c r="AA66" s="63">
        <v>0.59</v>
      </c>
      <c r="AB66" s="117">
        <f t="shared" si="0"/>
        <v>16949.15254237288</v>
      </c>
      <c r="AC66" s="117">
        <f t="shared" si="1"/>
        <v>25000</v>
      </c>
      <c r="AD66" s="63"/>
      <c r="AE66" s="63"/>
      <c r="AF66" s="63"/>
      <c r="AG66" s="14"/>
      <c r="AH66" s="14"/>
      <c r="AI66" s="63"/>
      <c r="AJ66" s="64"/>
      <c r="AK66" s="64"/>
      <c r="AL66" s="84"/>
      <c r="AM66" s="84"/>
      <c r="AN66" s="64"/>
      <c r="AO66" s="63"/>
      <c r="AP66" s="63"/>
      <c r="AQ66" s="14"/>
      <c r="AR66" s="14"/>
      <c r="AS66" s="63"/>
      <c r="AT66" s="63"/>
      <c r="AU66" s="91"/>
      <c r="AV66" s="86"/>
      <c r="AW66" s="86"/>
      <c r="AY66" s="114" t="s">
        <v>358</v>
      </c>
      <c r="AZ66" s="114"/>
      <c r="BA66" s="114" t="s">
        <v>359</v>
      </c>
      <c r="BC66" s="76"/>
    </row>
    <row r="67" spans="1:55" s="103" customFormat="1" ht="51.75" thickBot="1">
      <c r="A67" s="105" t="s">
        <v>605</v>
      </c>
      <c r="B67" s="106" t="s">
        <v>606</v>
      </c>
      <c r="C67" s="106" t="s">
        <v>413</v>
      </c>
      <c r="D67" s="94" t="s">
        <v>353</v>
      </c>
      <c r="E67" s="15"/>
      <c r="F67" s="96">
        <v>0.0001</v>
      </c>
      <c r="G67" s="96">
        <v>0.005</v>
      </c>
      <c r="H67" s="16">
        <f>1590/G67</f>
        <v>318000</v>
      </c>
      <c r="I67" s="16">
        <f>1590/F67</f>
        <v>15900000</v>
      </c>
      <c r="J67" s="16"/>
      <c r="K67" s="96"/>
      <c r="L67" s="96"/>
      <c r="M67" s="16"/>
      <c r="N67" s="16"/>
      <c r="O67" s="16"/>
      <c r="P67" s="96"/>
      <c r="Q67" s="96"/>
      <c r="R67" s="16"/>
      <c r="S67" s="16"/>
      <c r="T67" s="96"/>
      <c r="U67" s="96"/>
      <c r="V67" s="96"/>
      <c r="W67" s="16"/>
      <c r="X67" s="16"/>
      <c r="Y67" s="96"/>
      <c r="Z67" s="96">
        <v>0.25</v>
      </c>
      <c r="AA67" s="96">
        <v>0.54</v>
      </c>
      <c r="AB67" s="117">
        <f t="shared" si="0"/>
        <v>18518.51851851852</v>
      </c>
      <c r="AC67" s="117">
        <f t="shared" si="1"/>
        <v>40000</v>
      </c>
      <c r="AD67" s="96"/>
      <c r="AE67" s="96">
        <v>0.05</v>
      </c>
      <c r="AF67" s="96">
        <v>0.15</v>
      </c>
      <c r="AG67" s="16">
        <f>1063/AF67</f>
        <v>7086.666666666667</v>
      </c>
      <c r="AH67" s="16">
        <f>1063/AE67</f>
        <v>21260</v>
      </c>
      <c r="AI67" s="96"/>
      <c r="AJ67" s="99"/>
      <c r="AK67" s="99"/>
      <c r="AL67" s="100"/>
      <c r="AM67" s="100"/>
      <c r="AN67" s="99"/>
      <c r="AO67" s="96">
        <v>0.0005</v>
      </c>
      <c r="AP67" s="96">
        <v>0.002</v>
      </c>
      <c r="AQ67" s="16">
        <f>444/AP67</f>
        <v>222000</v>
      </c>
      <c r="AR67" s="16">
        <f>444/AO67</f>
        <v>888000</v>
      </c>
      <c r="AS67" s="96"/>
      <c r="AT67" s="96"/>
      <c r="AU67" s="99"/>
      <c r="AV67" s="100"/>
      <c r="AW67" s="100"/>
      <c r="AX67" s="101"/>
      <c r="AY67" s="114" t="s">
        <v>361</v>
      </c>
      <c r="AZ67" s="114"/>
      <c r="BA67" s="114" t="s">
        <v>378</v>
      </c>
      <c r="BB67" s="101"/>
      <c r="BC67" s="104"/>
    </row>
    <row r="68" spans="1:55" ht="26.25" thickBot="1">
      <c r="A68" s="47" t="s">
        <v>607</v>
      </c>
      <c r="B68" s="48" t="s">
        <v>608</v>
      </c>
      <c r="C68" s="48" t="s">
        <v>609</v>
      </c>
      <c r="D68" s="40" t="s">
        <v>354</v>
      </c>
      <c r="E68" s="1"/>
      <c r="F68" s="63"/>
      <c r="G68" s="63"/>
      <c r="H68" s="14"/>
      <c r="I68" s="14"/>
      <c r="J68" s="14"/>
      <c r="K68" s="63"/>
      <c r="L68" s="63"/>
      <c r="M68" s="14"/>
      <c r="N68" s="14"/>
      <c r="O68" s="14"/>
      <c r="P68" s="63"/>
      <c r="Q68" s="63"/>
      <c r="R68" s="14"/>
      <c r="S68" s="14"/>
      <c r="T68" s="63"/>
      <c r="U68" s="63"/>
      <c r="V68" s="63"/>
      <c r="W68" s="14"/>
      <c r="X68" s="14"/>
      <c r="Y68" s="63"/>
      <c r="Z68" s="63">
        <v>0.4</v>
      </c>
      <c r="AA68" s="63">
        <v>0.54</v>
      </c>
      <c r="AB68" s="117">
        <f t="shared" si="0"/>
        <v>18518.51851851852</v>
      </c>
      <c r="AC68" s="117">
        <f t="shared" si="1"/>
        <v>25000</v>
      </c>
      <c r="AD68" s="63"/>
      <c r="AE68" s="63"/>
      <c r="AF68" s="63"/>
      <c r="AG68" s="14"/>
      <c r="AH68" s="14"/>
      <c r="AI68" s="63"/>
      <c r="AJ68" s="64"/>
      <c r="AK68" s="64"/>
      <c r="AL68" s="84"/>
      <c r="AM68" s="84"/>
      <c r="AN68" s="64"/>
      <c r="AO68" s="63"/>
      <c r="AP68" s="63"/>
      <c r="AQ68" s="14"/>
      <c r="AR68" s="14"/>
      <c r="AS68" s="63"/>
      <c r="AT68" s="63"/>
      <c r="AU68" s="91"/>
      <c r="AV68" s="86"/>
      <c r="AW68" s="86"/>
      <c r="AY68" s="114" t="s">
        <v>393</v>
      </c>
      <c r="AZ68" s="114"/>
      <c r="BA68" s="114" t="s">
        <v>359</v>
      </c>
      <c r="BC68" s="76"/>
    </row>
    <row r="69" spans="1:55" s="103" customFormat="1" ht="39" thickBot="1">
      <c r="A69" s="105" t="s">
        <v>610</v>
      </c>
      <c r="B69" s="106" t="s">
        <v>611</v>
      </c>
      <c r="C69" s="106" t="s">
        <v>414</v>
      </c>
      <c r="D69" s="94" t="s">
        <v>326</v>
      </c>
      <c r="E69" s="15"/>
      <c r="F69" s="96"/>
      <c r="G69" s="96"/>
      <c r="H69" s="16"/>
      <c r="I69" s="16"/>
      <c r="J69" s="16"/>
      <c r="K69" s="96"/>
      <c r="L69" s="96"/>
      <c r="M69" s="16"/>
      <c r="N69" s="16"/>
      <c r="O69" s="16"/>
      <c r="P69" s="99"/>
      <c r="Q69" s="99"/>
      <c r="R69" s="100"/>
      <c r="S69" s="100"/>
      <c r="T69" s="99"/>
      <c r="U69" s="96"/>
      <c r="V69" s="96"/>
      <c r="W69" s="16"/>
      <c r="X69" s="16"/>
      <c r="Y69" s="96"/>
      <c r="Z69" s="96">
        <v>0.4</v>
      </c>
      <c r="AA69" s="96">
        <v>0.59</v>
      </c>
      <c r="AB69" s="117">
        <f t="shared" si="0"/>
        <v>16949.15254237288</v>
      </c>
      <c r="AC69" s="117">
        <f t="shared" si="1"/>
        <v>25000</v>
      </c>
      <c r="AD69" s="96"/>
      <c r="AE69" s="96"/>
      <c r="AF69" s="96"/>
      <c r="AG69" s="16"/>
      <c r="AH69" s="16"/>
      <c r="AI69" s="96"/>
      <c r="AJ69" s="99"/>
      <c r="AK69" s="99"/>
      <c r="AL69" s="100"/>
      <c r="AM69" s="100"/>
      <c r="AN69" s="99"/>
      <c r="AO69" s="96"/>
      <c r="AP69" s="96"/>
      <c r="AQ69" s="16"/>
      <c r="AR69" s="16"/>
      <c r="AS69" s="96"/>
      <c r="AT69" s="96"/>
      <c r="AU69" s="99"/>
      <c r="AV69" s="100"/>
      <c r="AW69" s="100"/>
      <c r="AX69" s="101"/>
      <c r="AY69" s="114" t="s">
        <v>358</v>
      </c>
      <c r="AZ69" s="114"/>
      <c r="BA69" s="114" t="s">
        <v>359</v>
      </c>
      <c r="BB69" s="101"/>
      <c r="BC69" s="102"/>
    </row>
    <row r="70" spans="1:55" ht="38.25">
      <c r="A70" s="47" t="s">
        <v>612</v>
      </c>
      <c r="B70" s="48" t="s">
        <v>613</v>
      </c>
      <c r="C70" s="48" t="s">
        <v>415</v>
      </c>
      <c r="D70" s="157" t="s">
        <v>355</v>
      </c>
      <c r="E70" s="1"/>
      <c r="F70" s="63"/>
      <c r="G70" s="63"/>
      <c r="H70" s="14"/>
      <c r="I70" s="14"/>
      <c r="J70" s="14"/>
      <c r="K70" s="63"/>
      <c r="L70" s="63"/>
      <c r="M70" s="14"/>
      <c r="N70" s="14"/>
      <c r="O70" s="14"/>
      <c r="P70" s="63">
        <v>0.001</v>
      </c>
      <c r="Q70" s="63">
        <v>0.02</v>
      </c>
      <c r="R70" s="14">
        <f>129000/Q70</f>
        <v>6450000</v>
      </c>
      <c r="S70" s="14">
        <f>129000/P70</f>
        <v>129000000</v>
      </c>
      <c r="T70" s="63"/>
      <c r="U70" s="63"/>
      <c r="V70" s="63"/>
      <c r="W70" s="14"/>
      <c r="X70" s="14"/>
      <c r="Y70" s="63"/>
      <c r="Z70" s="63">
        <v>0.3</v>
      </c>
      <c r="AA70" s="63">
        <v>0.58</v>
      </c>
      <c r="AB70" s="117">
        <f t="shared" si="0"/>
        <v>17241.37931034483</v>
      </c>
      <c r="AC70" s="117">
        <f t="shared" si="1"/>
        <v>33333.333333333336</v>
      </c>
      <c r="AD70" s="63"/>
      <c r="AE70" s="63">
        <v>0.01</v>
      </c>
      <c r="AF70" s="63">
        <v>0.1</v>
      </c>
      <c r="AG70" s="14">
        <f>1063/AF70</f>
        <v>10630</v>
      </c>
      <c r="AH70" s="14">
        <f>1063/AE70</f>
        <v>106300</v>
      </c>
      <c r="AI70" s="63"/>
      <c r="AJ70" s="64"/>
      <c r="AK70" s="64"/>
      <c r="AL70" s="84"/>
      <c r="AM70" s="84"/>
      <c r="AN70" s="64"/>
      <c r="AO70" s="63"/>
      <c r="AP70" s="63"/>
      <c r="AQ70" s="14"/>
      <c r="AR70" s="14"/>
      <c r="AS70" s="63"/>
      <c r="AT70" s="63"/>
      <c r="AU70" s="91"/>
      <c r="AV70" s="86"/>
      <c r="AW70" s="86"/>
      <c r="AY70" s="114" t="s">
        <v>358</v>
      </c>
      <c r="AZ70" s="114"/>
      <c r="BA70" s="114" t="s">
        <v>359</v>
      </c>
      <c r="BC70" s="78"/>
    </row>
    <row r="71" spans="1:55" s="103" customFormat="1" ht="51">
      <c r="A71" s="105" t="s">
        <v>614</v>
      </c>
      <c r="B71" s="106" t="s">
        <v>615</v>
      </c>
      <c r="C71" s="162" t="s">
        <v>416</v>
      </c>
      <c r="D71" s="165" t="s">
        <v>308</v>
      </c>
      <c r="E71" s="163"/>
      <c r="F71" s="96"/>
      <c r="G71" s="96"/>
      <c r="H71" s="16"/>
      <c r="I71" s="16"/>
      <c r="J71" s="16"/>
      <c r="K71" s="96"/>
      <c r="L71" s="96"/>
      <c r="M71" s="16"/>
      <c r="N71" s="16"/>
      <c r="O71" s="16"/>
      <c r="P71" s="96">
        <v>0.001</v>
      </c>
      <c r="Q71" s="96">
        <v>0.02</v>
      </c>
      <c r="R71" s="16">
        <f>129000/Q71</f>
        <v>6450000</v>
      </c>
      <c r="S71" s="16">
        <f>129000/P71</f>
        <v>129000000</v>
      </c>
      <c r="T71" s="96"/>
      <c r="U71" s="96"/>
      <c r="V71" s="96"/>
      <c r="W71" s="16"/>
      <c r="X71" s="16"/>
      <c r="Y71" s="96"/>
      <c r="Z71" s="96">
        <v>0.4</v>
      </c>
      <c r="AA71" s="96">
        <v>0.59</v>
      </c>
      <c r="AB71" s="117">
        <f t="shared" si="0"/>
        <v>16949.15254237288</v>
      </c>
      <c r="AC71" s="117">
        <f t="shared" si="1"/>
        <v>25000</v>
      </c>
      <c r="AD71" s="96"/>
      <c r="AE71" s="96"/>
      <c r="AF71" s="96"/>
      <c r="AG71" s="16"/>
      <c r="AH71" s="16"/>
      <c r="AI71" s="96"/>
      <c r="AJ71" s="99"/>
      <c r="AK71" s="99"/>
      <c r="AL71" s="100"/>
      <c r="AM71" s="100"/>
      <c r="AN71" s="99"/>
      <c r="AO71" s="96"/>
      <c r="AP71" s="96"/>
      <c r="AQ71" s="16"/>
      <c r="AR71" s="16"/>
      <c r="AS71" s="96"/>
      <c r="AT71" s="96"/>
      <c r="AU71" s="99"/>
      <c r="AV71" s="100"/>
      <c r="AW71" s="100"/>
      <c r="AX71" s="101"/>
      <c r="AY71" s="114" t="s">
        <v>358</v>
      </c>
      <c r="AZ71" s="114"/>
      <c r="BA71" s="114" t="s">
        <v>359</v>
      </c>
      <c r="BB71" s="101"/>
      <c r="BC71" s="104"/>
    </row>
    <row r="72" spans="1:55" ht="76.5">
      <c r="A72" s="47" t="s">
        <v>616</v>
      </c>
      <c r="B72" s="48" t="s">
        <v>617</v>
      </c>
      <c r="C72" s="160" t="s">
        <v>417</v>
      </c>
      <c r="D72" s="164" t="s">
        <v>356</v>
      </c>
      <c r="E72" s="161"/>
      <c r="F72" s="63">
        <v>0.001</v>
      </c>
      <c r="G72" s="63">
        <v>0.05</v>
      </c>
      <c r="H72" s="14">
        <f>1590/G72</f>
        <v>31800</v>
      </c>
      <c r="I72" s="14">
        <f>1590/F72</f>
        <v>1590000</v>
      </c>
      <c r="J72" s="14"/>
      <c r="K72" s="63">
        <v>0.001</v>
      </c>
      <c r="L72" s="63">
        <v>0.02</v>
      </c>
      <c r="M72" s="14">
        <f>13700/L72</f>
        <v>685000</v>
      </c>
      <c r="N72" s="14">
        <f>13700/K72</f>
        <v>13700000</v>
      </c>
      <c r="O72" s="14"/>
      <c r="P72" s="63">
        <v>0.001</v>
      </c>
      <c r="Q72" s="63">
        <v>0.02</v>
      </c>
      <c r="R72" s="14">
        <f>129000/Q72</f>
        <v>6450000</v>
      </c>
      <c r="S72" s="14">
        <f>129000/P72</f>
        <v>129000000</v>
      </c>
      <c r="T72" s="63"/>
      <c r="U72" s="63">
        <v>0.005</v>
      </c>
      <c r="V72" s="63">
        <v>0.1</v>
      </c>
      <c r="W72" s="14">
        <f>1807/V72</f>
        <v>18070</v>
      </c>
      <c r="X72" s="14">
        <f>1807/U72</f>
        <v>361400</v>
      </c>
      <c r="Y72" s="63"/>
      <c r="Z72" s="63">
        <v>0.25</v>
      </c>
      <c r="AA72" s="63">
        <v>0.44</v>
      </c>
      <c r="AB72" s="83">
        <f t="shared" si="0"/>
        <v>22727.272727272728</v>
      </c>
      <c r="AC72" s="83">
        <f t="shared" si="1"/>
        <v>40000</v>
      </c>
      <c r="AD72" s="63"/>
      <c r="AE72" s="63">
        <v>0.01</v>
      </c>
      <c r="AF72" s="63">
        <v>0.1</v>
      </c>
      <c r="AG72" s="14">
        <f>1063/AF72</f>
        <v>10630</v>
      </c>
      <c r="AH72" s="14">
        <f>1063/AE72</f>
        <v>106300</v>
      </c>
      <c r="AI72" s="63"/>
      <c r="AJ72" s="64"/>
      <c r="AK72" s="64"/>
      <c r="AL72" s="84"/>
      <c r="AM72" s="84"/>
      <c r="AN72" s="64"/>
      <c r="AO72" s="63">
        <v>0.005</v>
      </c>
      <c r="AP72" s="63">
        <v>0.1</v>
      </c>
      <c r="AQ72" s="116">
        <f>444/AP72</f>
        <v>4440</v>
      </c>
      <c r="AR72" s="116">
        <f>444/AO72</f>
        <v>88800</v>
      </c>
      <c r="AS72" s="63"/>
      <c r="AT72" s="63"/>
      <c r="AU72" s="91"/>
      <c r="AV72" s="86"/>
      <c r="AW72" s="86"/>
      <c r="AY72" s="114" t="s">
        <v>394</v>
      </c>
      <c r="AZ72" s="114" t="s">
        <v>368</v>
      </c>
      <c r="BA72" s="114" t="s">
        <v>361</v>
      </c>
      <c r="BC72" s="78"/>
    </row>
    <row r="73" ht="12.75">
      <c r="D73" s="158"/>
    </row>
    <row r="74" ht="12.75">
      <c r="D74" s="158"/>
    </row>
    <row r="75" spans="1:4" ht="12.75">
      <c r="A75" s="50" t="s">
        <v>294</v>
      </c>
      <c r="D75" s="158"/>
    </row>
    <row r="76" spans="1:4" ht="12.75">
      <c r="A76" s="51">
        <v>39880</v>
      </c>
      <c r="D76" s="158"/>
    </row>
    <row r="77" ht="12.75">
      <c r="D77" s="158"/>
    </row>
    <row r="78" ht="12.75">
      <c r="D78" s="158"/>
    </row>
    <row r="79" ht="12.75">
      <c r="D79" s="158"/>
    </row>
    <row r="80" ht="12.75">
      <c r="D80" s="158"/>
    </row>
    <row r="81" ht="12.75">
      <c r="D81" s="158"/>
    </row>
    <row r="82" ht="12.75">
      <c r="D82" s="158"/>
    </row>
    <row r="83" ht="12.75">
      <c r="D83" s="158"/>
    </row>
    <row r="84" ht="12.75">
      <c r="D84" s="158"/>
    </row>
    <row r="85" ht="12.75">
      <c r="D85" s="158"/>
    </row>
    <row r="86" ht="12.75">
      <c r="D86" s="158"/>
    </row>
    <row r="87" ht="12.75">
      <c r="D87" s="158"/>
    </row>
    <row r="88" ht="12.75">
      <c r="D88" s="158"/>
    </row>
    <row r="89" ht="12.75">
      <c r="D89" s="158"/>
    </row>
    <row r="90" ht="12.75">
      <c r="D90" s="158"/>
    </row>
    <row r="91" ht="12.75">
      <c r="D91" s="158"/>
    </row>
    <row r="92" ht="12.75">
      <c r="D92" s="158"/>
    </row>
    <row r="93" ht="12.75">
      <c r="D93" s="158"/>
    </row>
    <row r="94" ht="12.75">
      <c r="D94" s="158"/>
    </row>
    <row r="95" ht="12.75">
      <c r="D95" s="158"/>
    </row>
    <row r="96" ht="12.75">
      <c r="D96" s="158"/>
    </row>
    <row r="97" ht="12.75">
      <c r="D97" s="158"/>
    </row>
    <row r="98" ht="12.75">
      <c r="D98" s="158"/>
    </row>
    <row r="99" ht="12.75">
      <c r="D99" s="158"/>
    </row>
    <row r="100" ht="12.75">
      <c r="D100" s="157"/>
    </row>
    <row r="101" ht="12.75">
      <c r="D101" s="158"/>
    </row>
    <row r="102" ht="12.75">
      <c r="D102" s="158"/>
    </row>
    <row r="103" ht="12.75">
      <c r="D103" s="158"/>
    </row>
    <row r="104" ht="12.75">
      <c r="D104" s="158"/>
    </row>
    <row r="105" ht="12.75">
      <c r="D105" s="158"/>
    </row>
    <row r="106" ht="12.75">
      <c r="D106" s="158"/>
    </row>
    <row r="107" ht="12.75">
      <c r="D107" s="158"/>
    </row>
    <row r="108" ht="12.75">
      <c r="D108" s="158"/>
    </row>
    <row r="109" ht="12.75">
      <c r="D109" s="158"/>
    </row>
    <row r="110" ht="12.75">
      <c r="D110" s="158"/>
    </row>
    <row r="111" ht="12.75">
      <c r="D111" s="158"/>
    </row>
    <row r="112" ht="12.75">
      <c r="D112" s="158"/>
    </row>
    <row r="113" ht="12.75">
      <c r="D113" s="158"/>
    </row>
    <row r="114" ht="12.75">
      <c r="D114" s="158"/>
    </row>
    <row r="115" ht="12.75">
      <c r="D115" s="158"/>
    </row>
    <row r="116" ht="12.75">
      <c r="D116" s="158"/>
    </row>
    <row r="117" ht="12.75">
      <c r="D117" s="158"/>
    </row>
    <row r="118" ht="12.75">
      <c r="D118" s="158"/>
    </row>
    <row r="119" ht="12.75">
      <c r="D119" s="158"/>
    </row>
    <row r="120" ht="12.75">
      <c r="D120" s="158"/>
    </row>
    <row r="121" ht="12.75">
      <c r="D121" s="158"/>
    </row>
  </sheetData>
  <sheetProtection/>
  <mergeCells count="29">
    <mergeCell ref="Z9:AA9"/>
    <mergeCell ref="H5:N5"/>
    <mergeCell ref="H6:N6"/>
    <mergeCell ref="AB9:AC9"/>
    <mergeCell ref="AE9:AF9"/>
    <mergeCell ref="F8:I8"/>
    <mergeCell ref="K8:N8"/>
    <mergeCell ref="P8:S8"/>
    <mergeCell ref="U8:X8"/>
    <mergeCell ref="U9:V9"/>
    <mergeCell ref="W9:X9"/>
    <mergeCell ref="AO8:AR8"/>
    <mergeCell ref="AV9:AW9"/>
    <mergeCell ref="AL9:AM9"/>
    <mergeCell ref="AO9:AP9"/>
    <mergeCell ref="AQ9:AR9"/>
    <mergeCell ref="AT9:AU9"/>
    <mergeCell ref="AJ9:AK9"/>
    <mergeCell ref="AG9:AH9"/>
    <mergeCell ref="Z8:AC8"/>
    <mergeCell ref="AE8:AH8"/>
    <mergeCell ref="AJ8:AM8"/>
    <mergeCell ref="AT8:AW8"/>
    <mergeCell ref="F9:G9"/>
    <mergeCell ref="H9:I9"/>
    <mergeCell ref="K9:L9"/>
    <mergeCell ref="M9:N9"/>
    <mergeCell ref="P9:Q9"/>
    <mergeCell ref="R9:S9"/>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C76"/>
  <sheetViews>
    <sheetView zoomScale="65" zoomScaleNormal="65" zoomScalePageLayoutView="0" workbookViewId="0" topLeftCell="A1">
      <pane xSplit="5" ySplit="10" topLeftCell="F11" activePane="bottomRight" state="frozen"/>
      <selection pane="topLeft" activeCell="A8" sqref="A8"/>
      <selection pane="topRight" activeCell="F8" sqref="F8"/>
      <selection pane="bottomLeft" activeCell="A11" sqref="A11"/>
      <selection pane="bottomRight" activeCell="F11" sqref="F11"/>
    </sheetView>
  </sheetViews>
  <sheetFormatPr defaultColWidth="9.140625" defaultRowHeight="12.75"/>
  <cols>
    <col min="1" max="1" width="11.140625" style="49" customWidth="1"/>
    <col min="2" max="2" width="31.00390625" style="49" hidden="1" customWidth="1"/>
    <col min="3" max="3" width="56.7109375" style="49" hidden="1" customWidth="1"/>
    <col min="4" max="4" width="40.8515625" style="49" hidden="1" customWidth="1"/>
    <col min="5" max="5" width="10.28125" style="0" hidden="1" customWidth="1"/>
    <col min="6" max="7" width="9.00390625" style="56" customWidth="1"/>
    <col min="8" max="8" width="11.57421875" style="67" customWidth="1"/>
    <col min="9" max="9" width="12.00390625" style="67" customWidth="1"/>
    <col min="10" max="10" width="3.8515625" style="67" customWidth="1"/>
    <col min="11" max="12" width="8.8515625" style="56" customWidth="1"/>
    <col min="13" max="13" width="9.8515625" style="67" customWidth="1"/>
    <col min="14" max="14" width="11.00390625" style="67" customWidth="1"/>
    <col min="15" max="15" width="3.8515625" style="67" customWidth="1"/>
    <col min="16" max="17" width="8.8515625" style="56" customWidth="1"/>
    <col min="18" max="18" width="8.8515625" style="67" customWidth="1"/>
    <col min="19" max="19" width="10.28125" style="67" customWidth="1"/>
    <col min="20" max="20" width="3.421875" style="56" customWidth="1"/>
    <col min="21" max="22" width="8.8515625" style="56" customWidth="1"/>
    <col min="23" max="24" width="8.8515625" style="67" customWidth="1"/>
    <col min="25" max="25" width="4.00390625" style="56" customWidth="1"/>
    <col min="26" max="27" width="8.7109375" style="65" customWidth="1"/>
    <col min="28" max="29" width="8.7109375" style="81" customWidth="1"/>
    <col min="30" max="30" width="2.8515625" style="65" customWidth="1"/>
    <col min="31" max="32" width="11.00390625" style="65" customWidth="1"/>
    <col min="33" max="34" width="11.00390625" style="81" customWidth="1"/>
    <col min="35" max="35" width="3.7109375" style="65" customWidth="1"/>
    <col min="36" max="37" width="10.7109375" style="56" customWidth="1"/>
    <col min="38" max="39" width="10.7109375" style="67" customWidth="1"/>
    <col min="40" max="40" width="3.7109375" style="56" customWidth="1"/>
    <col min="41" max="42" width="8.8515625" style="56" customWidth="1"/>
    <col min="43" max="44" width="8.8515625" style="67" customWidth="1"/>
    <col min="45" max="45" width="3.7109375" style="56" customWidth="1"/>
    <col min="46" max="46" width="8.8515625" style="56" customWidth="1"/>
    <col min="47" max="47" width="8.8515625" style="59" customWidth="1"/>
    <col min="48" max="49" width="8.8515625" style="85" customWidth="1"/>
    <col min="50" max="50" width="8.8515625" style="59" customWidth="1"/>
    <col min="51" max="51" width="10.7109375" style="59" customWidth="1"/>
    <col min="52" max="54" width="8.8515625" style="59" customWidth="1"/>
    <col min="55" max="55" width="8.7109375" style="74" customWidth="1"/>
  </cols>
  <sheetData>
    <row r="1" spans="1:4" ht="12.75">
      <c r="A1" s="41"/>
      <c r="B1" s="41"/>
      <c r="C1" s="41"/>
      <c r="D1" s="42"/>
    </row>
    <row r="2" spans="1:4" ht="12.75">
      <c r="A2" s="43"/>
      <c r="B2" s="43"/>
      <c r="C2" s="44"/>
      <c r="D2" s="44"/>
    </row>
    <row r="3" spans="1:12" ht="15.75">
      <c r="A3" s="43"/>
      <c r="B3" s="43"/>
      <c r="C3" s="44"/>
      <c r="D3" s="73" t="s">
        <v>395</v>
      </c>
      <c r="H3" s="148" t="s">
        <v>496</v>
      </c>
      <c r="I3" s="57"/>
      <c r="J3" s="57"/>
      <c r="K3" s="57"/>
      <c r="L3" s="57"/>
    </row>
    <row r="4" spans="1:46" ht="25.5">
      <c r="A4" s="52" t="s">
        <v>493</v>
      </c>
      <c r="B4" s="43"/>
      <c r="C4" s="166"/>
      <c r="D4" s="62" t="s">
        <v>399</v>
      </c>
      <c r="F4" s="57"/>
      <c r="G4" s="57"/>
      <c r="H4" s="68"/>
      <c r="I4" s="68"/>
      <c r="J4" s="68"/>
      <c r="K4" s="57"/>
      <c r="L4" s="57"/>
      <c r="M4" s="68"/>
      <c r="N4" s="68"/>
      <c r="O4" s="68"/>
      <c r="P4" s="57"/>
      <c r="Q4" s="57"/>
      <c r="R4" s="68"/>
      <c r="S4" s="68"/>
      <c r="T4" s="57"/>
      <c r="U4" s="57"/>
      <c r="V4" s="57"/>
      <c r="W4" s="68"/>
      <c r="X4" s="68"/>
      <c r="Y4" s="57"/>
      <c r="Z4" s="66"/>
      <c r="AA4" s="66"/>
      <c r="AB4" s="82"/>
      <c r="AC4" s="82"/>
      <c r="AD4" s="66"/>
      <c r="AE4" s="66"/>
      <c r="AF4" s="66"/>
      <c r="AG4" s="82"/>
      <c r="AH4" s="82"/>
      <c r="AI4" s="66"/>
      <c r="AO4" s="57"/>
      <c r="AP4" s="57"/>
      <c r="AQ4" s="68"/>
      <c r="AR4" s="68"/>
      <c r="AS4" s="57"/>
      <c r="AT4" s="57"/>
    </row>
    <row r="5" spans="1:14" ht="24" customHeight="1">
      <c r="A5" s="43"/>
      <c r="B5" s="43"/>
      <c r="C5" s="166"/>
      <c r="D5" s="73" t="s">
        <v>396</v>
      </c>
      <c r="H5" s="263" t="s">
        <v>626</v>
      </c>
      <c r="I5" s="263"/>
      <c r="J5" s="263"/>
      <c r="K5" s="263"/>
      <c r="L5" s="263"/>
      <c r="M5" s="263"/>
      <c r="N5" s="263"/>
    </row>
    <row r="6" spans="1:14" ht="12.75">
      <c r="A6" s="43"/>
      <c r="B6" s="43"/>
      <c r="C6" s="44"/>
      <c r="D6" s="61" t="s">
        <v>405</v>
      </c>
      <c r="H6" s="262" t="s">
        <v>495</v>
      </c>
      <c r="I6" s="262"/>
      <c r="J6" s="262"/>
      <c r="K6" s="262"/>
      <c r="L6" s="262"/>
      <c r="M6" s="262"/>
      <c r="N6" s="262"/>
    </row>
    <row r="7" spans="1:4" ht="12.75">
      <c r="A7" s="43"/>
      <c r="B7" s="43"/>
      <c r="C7" s="44"/>
      <c r="D7" s="44"/>
    </row>
    <row r="8" spans="1:55" ht="33.75" customHeight="1">
      <c r="A8" s="52" t="s">
        <v>618</v>
      </c>
      <c r="B8" s="52" t="s">
        <v>619</v>
      </c>
      <c r="C8" s="52" t="s">
        <v>135</v>
      </c>
      <c r="D8" s="53" t="s">
        <v>134</v>
      </c>
      <c r="E8" s="1"/>
      <c r="F8" s="255" t="s">
        <v>68</v>
      </c>
      <c r="G8" s="256"/>
      <c r="H8" s="256"/>
      <c r="I8" s="257"/>
      <c r="J8" s="71"/>
      <c r="K8" s="255" t="s">
        <v>67</v>
      </c>
      <c r="L8" s="256"/>
      <c r="M8" s="256"/>
      <c r="N8" s="257"/>
      <c r="O8" s="71"/>
      <c r="P8" s="255" t="s">
        <v>66</v>
      </c>
      <c r="Q8" s="256"/>
      <c r="R8" s="256"/>
      <c r="S8" s="257"/>
      <c r="T8" s="71"/>
      <c r="U8" s="255" t="s">
        <v>624</v>
      </c>
      <c r="V8" s="256"/>
      <c r="W8" s="256"/>
      <c r="X8" s="257"/>
      <c r="Y8" s="71"/>
      <c r="Z8" s="255" t="s">
        <v>69</v>
      </c>
      <c r="AA8" s="256"/>
      <c r="AB8" s="256"/>
      <c r="AC8" s="257"/>
      <c r="AD8" s="71"/>
      <c r="AE8" s="255" t="s">
        <v>70</v>
      </c>
      <c r="AF8" s="256"/>
      <c r="AG8" s="256"/>
      <c r="AH8" s="257"/>
      <c r="AI8" s="71"/>
      <c r="AJ8" s="255" t="s">
        <v>71</v>
      </c>
      <c r="AK8" s="256"/>
      <c r="AL8" s="256"/>
      <c r="AM8" s="257"/>
      <c r="AN8" s="71"/>
      <c r="AO8" s="255" t="s">
        <v>72</v>
      </c>
      <c r="AP8" s="256"/>
      <c r="AQ8" s="256"/>
      <c r="AR8" s="257"/>
      <c r="AS8" s="72"/>
      <c r="AT8" s="258" t="s">
        <v>105</v>
      </c>
      <c r="AU8" s="258"/>
      <c r="AV8" s="258"/>
      <c r="AW8" s="258"/>
      <c r="AX8" s="60"/>
      <c r="AY8" s="111" t="s">
        <v>397</v>
      </c>
      <c r="AZ8" s="111" t="s">
        <v>398</v>
      </c>
      <c r="BA8" s="111" t="s">
        <v>147</v>
      </c>
      <c r="BB8" s="60"/>
      <c r="BC8" s="75"/>
    </row>
    <row r="9" spans="1:55" ht="33.75" customHeight="1">
      <c r="A9" s="52"/>
      <c r="B9" s="52"/>
      <c r="C9" s="52"/>
      <c r="D9" s="70"/>
      <c r="E9" s="1"/>
      <c r="F9" s="255" t="s">
        <v>400</v>
      </c>
      <c r="G9" s="256"/>
      <c r="H9" s="259" t="s">
        <v>403</v>
      </c>
      <c r="I9" s="260"/>
      <c r="J9" s="71"/>
      <c r="K9" s="255" t="s">
        <v>400</v>
      </c>
      <c r="L9" s="256"/>
      <c r="M9" s="259" t="s">
        <v>403</v>
      </c>
      <c r="N9" s="260"/>
      <c r="O9" s="80"/>
      <c r="P9" s="255" t="s">
        <v>400</v>
      </c>
      <c r="Q9" s="256"/>
      <c r="R9" s="259" t="s">
        <v>403</v>
      </c>
      <c r="S9" s="260"/>
      <c r="T9" s="71"/>
      <c r="U9" s="255" t="s">
        <v>400</v>
      </c>
      <c r="V9" s="256"/>
      <c r="W9" s="259" t="s">
        <v>403</v>
      </c>
      <c r="X9" s="260"/>
      <c r="Y9" s="71"/>
      <c r="Z9" s="255" t="s">
        <v>400</v>
      </c>
      <c r="AA9" s="256"/>
      <c r="AB9" s="259" t="s">
        <v>403</v>
      </c>
      <c r="AC9" s="260"/>
      <c r="AD9" s="71"/>
      <c r="AE9" s="255" t="s">
        <v>400</v>
      </c>
      <c r="AF9" s="256"/>
      <c r="AG9" s="259" t="s">
        <v>403</v>
      </c>
      <c r="AH9" s="260"/>
      <c r="AI9" s="71"/>
      <c r="AJ9" s="255" t="s">
        <v>400</v>
      </c>
      <c r="AK9" s="256"/>
      <c r="AL9" s="259" t="s">
        <v>403</v>
      </c>
      <c r="AM9" s="260"/>
      <c r="AN9" s="71"/>
      <c r="AO9" s="255" t="s">
        <v>400</v>
      </c>
      <c r="AP9" s="256"/>
      <c r="AQ9" s="259" t="s">
        <v>403</v>
      </c>
      <c r="AR9" s="260"/>
      <c r="AS9" s="71"/>
      <c r="AT9" s="255" t="s">
        <v>400</v>
      </c>
      <c r="AU9" s="256"/>
      <c r="AV9" s="259" t="s">
        <v>403</v>
      </c>
      <c r="AW9" s="260"/>
      <c r="AX9" s="60"/>
      <c r="AY9" s="111"/>
      <c r="AZ9" s="111"/>
      <c r="BA9" s="111"/>
      <c r="BB9" s="60"/>
      <c r="BC9" s="75"/>
    </row>
    <row r="10" spans="1:55" ht="40.5" customHeight="1">
      <c r="A10" s="52"/>
      <c r="B10" s="52"/>
      <c r="C10" s="52"/>
      <c r="D10" s="70"/>
      <c r="E10" s="1"/>
      <c r="F10" s="12" t="s">
        <v>401</v>
      </c>
      <c r="G10" s="12" t="s">
        <v>402</v>
      </c>
      <c r="H10" s="69" t="s">
        <v>401</v>
      </c>
      <c r="I10" s="69" t="s">
        <v>402</v>
      </c>
      <c r="J10" s="69"/>
      <c r="K10" s="12" t="s">
        <v>401</v>
      </c>
      <c r="L10" s="12" t="s">
        <v>402</v>
      </c>
      <c r="M10" s="69" t="s">
        <v>401</v>
      </c>
      <c r="N10" s="69" t="s">
        <v>402</v>
      </c>
      <c r="O10" s="69"/>
      <c r="P10" s="12" t="s">
        <v>401</v>
      </c>
      <c r="Q10" s="12" t="s">
        <v>402</v>
      </c>
      <c r="R10" s="69" t="s">
        <v>401</v>
      </c>
      <c r="S10" s="69" t="s">
        <v>402</v>
      </c>
      <c r="T10" s="69"/>
      <c r="U10" s="12" t="s">
        <v>401</v>
      </c>
      <c r="V10" s="12" t="s">
        <v>402</v>
      </c>
      <c r="W10" s="69" t="s">
        <v>401</v>
      </c>
      <c r="X10" s="69" t="s">
        <v>402</v>
      </c>
      <c r="Y10" s="69"/>
      <c r="Z10" s="12" t="s">
        <v>401</v>
      </c>
      <c r="AA10" s="12" t="s">
        <v>402</v>
      </c>
      <c r="AB10" s="69" t="s">
        <v>401</v>
      </c>
      <c r="AC10" s="69" t="s">
        <v>402</v>
      </c>
      <c r="AD10" s="69"/>
      <c r="AE10" s="12" t="s">
        <v>401</v>
      </c>
      <c r="AF10" s="12" t="s">
        <v>402</v>
      </c>
      <c r="AG10" s="69" t="s">
        <v>401</v>
      </c>
      <c r="AH10" s="69" t="s">
        <v>402</v>
      </c>
      <c r="AI10" s="69"/>
      <c r="AJ10" s="12" t="s">
        <v>401</v>
      </c>
      <c r="AK10" s="12" t="s">
        <v>402</v>
      </c>
      <c r="AL10" s="69" t="s">
        <v>401</v>
      </c>
      <c r="AM10" s="69" t="s">
        <v>402</v>
      </c>
      <c r="AN10" s="69"/>
      <c r="AO10" s="12" t="s">
        <v>401</v>
      </c>
      <c r="AP10" s="12" t="s">
        <v>402</v>
      </c>
      <c r="AQ10" s="69" t="s">
        <v>401</v>
      </c>
      <c r="AR10" s="69" t="s">
        <v>402</v>
      </c>
      <c r="AS10" s="69"/>
      <c r="AT10" s="12" t="s">
        <v>401</v>
      </c>
      <c r="AU10" s="12" t="s">
        <v>402</v>
      </c>
      <c r="AV10" s="69" t="s">
        <v>401</v>
      </c>
      <c r="AW10" s="69" t="s">
        <v>402</v>
      </c>
      <c r="AX10" s="60"/>
      <c r="AY10" s="111"/>
      <c r="AZ10" s="111"/>
      <c r="BA10" s="111"/>
      <c r="BB10" s="60"/>
      <c r="BC10" s="75"/>
    </row>
    <row r="11" spans="1:55" s="103" customFormat="1" ht="51.75" thickBot="1">
      <c r="A11" s="92" t="s">
        <v>507</v>
      </c>
      <c r="B11" s="93" t="s">
        <v>508</v>
      </c>
      <c r="C11" s="93" t="s">
        <v>509</v>
      </c>
      <c r="D11" s="94" t="s">
        <v>295</v>
      </c>
      <c r="E11" s="95"/>
      <c r="F11" s="96"/>
      <c r="G11" s="96"/>
      <c r="H11" s="16"/>
      <c r="I11" s="16"/>
      <c r="J11" s="16"/>
      <c r="K11" s="96"/>
      <c r="L11" s="96"/>
      <c r="M11" s="16"/>
      <c r="N11" s="16"/>
      <c r="O11" s="16"/>
      <c r="P11" s="96"/>
      <c r="Q11" s="96"/>
      <c r="R11" s="16"/>
      <c r="S11" s="16"/>
      <c r="T11" s="96"/>
      <c r="U11" s="96">
        <v>0.2</v>
      </c>
      <c r="V11" s="96">
        <v>0.3</v>
      </c>
      <c r="W11" s="116">
        <f>100/V11</f>
        <v>333.33333333333337</v>
      </c>
      <c r="X11" s="116">
        <f>100/U11</f>
        <v>500</v>
      </c>
      <c r="Y11" s="96"/>
      <c r="Z11" s="97">
        <v>0.01</v>
      </c>
      <c r="AA11" s="97">
        <v>0.1</v>
      </c>
      <c r="AB11" s="98">
        <f>2500/AA11</f>
        <v>25000</v>
      </c>
      <c r="AC11" s="98">
        <f>2500/Z11</f>
        <v>250000</v>
      </c>
      <c r="AD11" s="97"/>
      <c r="AE11" s="96"/>
      <c r="AF11" s="96"/>
      <c r="AG11" s="16"/>
      <c r="AH11" s="16"/>
      <c r="AI11" s="96"/>
      <c r="AJ11" s="99"/>
      <c r="AK11" s="99"/>
      <c r="AL11" s="100"/>
      <c r="AM11" s="100"/>
      <c r="AN11" s="99"/>
      <c r="AO11" s="96"/>
      <c r="AP11" s="96"/>
      <c r="AQ11" s="16"/>
      <c r="AR11" s="16"/>
      <c r="AS11" s="96"/>
      <c r="AT11" s="109"/>
      <c r="AU11" s="108"/>
      <c r="AV11" s="100"/>
      <c r="AW11" s="100"/>
      <c r="AX11" s="101"/>
      <c r="AY11" s="112" t="s">
        <v>357</v>
      </c>
      <c r="AZ11" s="112" t="s">
        <v>357</v>
      </c>
      <c r="BA11" s="112" t="s">
        <v>357</v>
      </c>
      <c r="BB11" s="101"/>
      <c r="BC11" s="102"/>
    </row>
    <row r="12" spans="1:55" ht="39" thickBot="1">
      <c r="A12" s="45" t="s">
        <v>424</v>
      </c>
      <c r="B12" s="46" t="s">
        <v>425</v>
      </c>
      <c r="C12" s="46" t="s">
        <v>426</v>
      </c>
      <c r="D12" s="40" t="s">
        <v>348</v>
      </c>
      <c r="E12" s="54"/>
      <c r="F12" s="63"/>
      <c r="G12" s="63"/>
      <c r="H12" s="14"/>
      <c r="I12" s="14"/>
      <c r="J12" s="14"/>
      <c r="K12" s="63"/>
      <c r="L12" s="63"/>
      <c r="M12" s="14"/>
      <c r="N12" s="14"/>
      <c r="O12" s="14"/>
      <c r="P12" s="63">
        <v>0.001</v>
      </c>
      <c r="Q12" s="63">
        <v>0.02</v>
      </c>
      <c r="R12" s="14">
        <f>8000/Q12</f>
        <v>400000</v>
      </c>
      <c r="S12" s="14">
        <f>8000/P12</f>
        <v>8000000</v>
      </c>
      <c r="T12" s="63"/>
      <c r="U12" s="63"/>
      <c r="V12" s="63"/>
      <c r="W12" s="14"/>
      <c r="X12" s="14"/>
      <c r="Y12" s="63"/>
      <c r="Z12" s="63">
        <v>0.37</v>
      </c>
      <c r="AA12" s="63">
        <v>0.585</v>
      </c>
      <c r="AB12" s="117">
        <f aca="true" t="shared" si="0" ref="AB12:AB72">2500/AA12</f>
        <v>4273.504273504273</v>
      </c>
      <c r="AC12" s="117">
        <f aca="true" t="shared" si="1" ref="AC12:AC72">2500/Z12</f>
        <v>6756.756756756757</v>
      </c>
      <c r="AD12" s="63"/>
      <c r="AE12" s="63">
        <v>0.005</v>
      </c>
      <c r="AF12" s="63">
        <v>0.03</v>
      </c>
      <c r="AG12" s="14">
        <f>6625/AF12</f>
        <v>220833.33333333334</v>
      </c>
      <c r="AH12" s="14">
        <f>6625/AE12</f>
        <v>1325000</v>
      </c>
      <c r="AI12" s="63"/>
      <c r="AJ12" s="64"/>
      <c r="AK12" s="64"/>
      <c r="AL12" s="84"/>
      <c r="AM12" s="84"/>
      <c r="AN12" s="64"/>
      <c r="AO12" s="63"/>
      <c r="AP12" s="63"/>
      <c r="AQ12" s="14"/>
      <c r="AR12" s="14"/>
      <c r="AS12" s="63"/>
      <c r="AT12" s="55"/>
      <c r="AU12" s="79"/>
      <c r="AV12" s="86"/>
      <c r="AW12" s="86"/>
      <c r="AY12" s="112" t="s">
        <v>358</v>
      </c>
      <c r="AZ12" s="112"/>
      <c r="BA12" s="113" t="s">
        <v>359</v>
      </c>
      <c r="BC12" s="77"/>
    </row>
    <row r="13" spans="1:55" s="103" customFormat="1" ht="51.75" thickBot="1">
      <c r="A13" s="93" t="s">
        <v>109</v>
      </c>
      <c r="B13" s="93" t="s">
        <v>110</v>
      </c>
      <c r="C13" s="93" t="s">
        <v>111</v>
      </c>
      <c r="D13" s="94" t="s">
        <v>296</v>
      </c>
      <c r="E13" s="95"/>
      <c r="F13" s="96">
        <v>0.0001</v>
      </c>
      <c r="G13" s="96">
        <v>0.002</v>
      </c>
      <c r="H13" s="16">
        <f>90/G13</f>
        <v>45000</v>
      </c>
      <c r="I13" s="16">
        <f>90/F13</f>
        <v>900000</v>
      </c>
      <c r="J13" s="16"/>
      <c r="K13" s="96"/>
      <c r="L13" s="96"/>
      <c r="M13" s="16"/>
      <c r="N13" s="16"/>
      <c r="O13" s="16"/>
      <c r="P13" s="96"/>
      <c r="Q13" s="96"/>
      <c r="R13" s="16"/>
      <c r="S13" s="16"/>
      <c r="T13" s="96"/>
      <c r="U13" s="96">
        <v>0.005</v>
      </c>
      <c r="V13" s="96">
        <v>0.05</v>
      </c>
      <c r="W13" s="116">
        <f>100/V13</f>
        <v>2000</v>
      </c>
      <c r="X13" s="116">
        <f>100/U13</f>
        <v>20000</v>
      </c>
      <c r="Y13" s="96"/>
      <c r="Z13" s="97">
        <v>0.1</v>
      </c>
      <c r="AA13" s="97">
        <v>0.58</v>
      </c>
      <c r="AB13" s="98">
        <f t="shared" si="0"/>
        <v>4310.344827586207</v>
      </c>
      <c r="AC13" s="98">
        <f t="shared" si="1"/>
        <v>25000</v>
      </c>
      <c r="AD13" s="97"/>
      <c r="AE13" s="96"/>
      <c r="AF13" s="96"/>
      <c r="AG13" s="16"/>
      <c r="AH13" s="16"/>
      <c r="AI13" s="96"/>
      <c r="AJ13" s="99"/>
      <c r="AK13" s="99"/>
      <c r="AL13" s="100"/>
      <c r="AM13" s="100"/>
      <c r="AN13" s="99"/>
      <c r="AO13" s="96">
        <v>0.0001</v>
      </c>
      <c r="AP13" s="96">
        <v>0.005</v>
      </c>
      <c r="AQ13" s="16">
        <f>30/AP13</f>
        <v>6000</v>
      </c>
      <c r="AR13" s="16">
        <f>30/AO13</f>
        <v>300000</v>
      </c>
      <c r="AS13" s="96"/>
      <c r="AT13" s="109"/>
      <c r="AU13" s="108"/>
      <c r="AV13" s="100"/>
      <c r="AW13" s="100"/>
      <c r="AX13" s="101"/>
      <c r="AY13" s="112" t="s">
        <v>362</v>
      </c>
      <c r="AZ13" s="112" t="s">
        <v>364</v>
      </c>
      <c r="BA13" s="113" t="s">
        <v>359</v>
      </c>
      <c r="BB13" s="101"/>
      <c r="BC13" s="102"/>
    </row>
    <row r="14" spans="1:55" ht="51.75" thickBot="1">
      <c r="A14" s="45" t="s">
        <v>427</v>
      </c>
      <c r="B14" s="46" t="s">
        <v>428</v>
      </c>
      <c r="C14" s="46" t="s">
        <v>418</v>
      </c>
      <c r="D14" s="40" t="s">
        <v>297</v>
      </c>
      <c r="E14" s="54"/>
      <c r="F14" s="63"/>
      <c r="G14" s="63"/>
      <c r="H14" s="14"/>
      <c r="I14" s="14"/>
      <c r="J14" s="14"/>
      <c r="K14" s="63"/>
      <c r="L14" s="63"/>
      <c r="M14" s="14"/>
      <c r="N14" s="14"/>
      <c r="O14" s="14"/>
      <c r="P14" s="63"/>
      <c r="Q14" s="63"/>
      <c r="R14" s="14"/>
      <c r="S14" s="14"/>
      <c r="T14" s="63"/>
      <c r="U14" s="63">
        <v>0.005</v>
      </c>
      <c r="V14" s="63">
        <v>0.05</v>
      </c>
      <c r="W14" s="116">
        <f>100/V14</f>
        <v>2000</v>
      </c>
      <c r="X14" s="116">
        <f>100/U14</f>
        <v>20000</v>
      </c>
      <c r="Y14" s="63"/>
      <c r="Z14" s="63">
        <v>0.37</v>
      </c>
      <c r="AA14" s="63">
        <v>0.495</v>
      </c>
      <c r="AB14" s="83">
        <f t="shared" si="0"/>
        <v>5050.50505050505</v>
      </c>
      <c r="AC14" s="83">
        <f t="shared" si="1"/>
        <v>6756.756756756757</v>
      </c>
      <c r="AD14" s="63"/>
      <c r="AE14" s="63">
        <v>0.005</v>
      </c>
      <c r="AF14" s="63">
        <v>0.03</v>
      </c>
      <c r="AG14" s="14">
        <f>6625/AF14</f>
        <v>220833.33333333334</v>
      </c>
      <c r="AH14" s="14">
        <f>6625/AE14</f>
        <v>1325000</v>
      </c>
      <c r="AI14" s="63"/>
      <c r="AJ14" s="64"/>
      <c r="AK14" s="64"/>
      <c r="AL14" s="84"/>
      <c r="AM14" s="84"/>
      <c r="AN14" s="64"/>
      <c r="AO14" s="63"/>
      <c r="AP14" s="63"/>
      <c r="AQ14" s="14"/>
      <c r="AR14" s="14"/>
      <c r="AS14" s="63"/>
      <c r="AT14" s="55"/>
      <c r="AU14" s="120"/>
      <c r="AV14" s="86"/>
      <c r="AW14" s="86"/>
      <c r="AY14" s="112" t="s">
        <v>358</v>
      </c>
      <c r="AZ14" s="112" t="s">
        <v>364</v>
      </c>
      <c r="BA14" s="112" t="s">
        <v>363</v>
      </c>
      <c r="BC14" s="78"/>
    </row>
    <row r="15" spans="1:55" s="103" customFormat="1" ht="64.5" thickBot="1">
      <c r="A15" s="92" t="s">
        <v>429</v>
      </c>
      <c r="B15" s="93" t="s">
        <v>430</v>
      </c>
      <c r="C15" s="93" t="s">
        <v>431</v>
      </c>
      <c r="D15" s="94" t="s">
        <v>307</v>
      </c>
      <c r="E15" s="95"/>
      <c r="F15" s="96"/>
      <c r="G15" s="96"/>
      <c r="H15" s="16"/>
      <c r="I15" s="16"/>
      <c r="J15" s="16"/>
      <c r="K15" s="96"/>
      <c r="L15" s="96"/>
      <c r="M15" s="16"/>
      <c r="N15" s="16"/>
      <c r="O15" s="16"/>
      <c r="P15" s="96"/>
      <c r="Q15" s="96"/>
      <c r="R15" s="16"/>
      <c r="S15" s="16"/>
      <c r="T15" s="96"/>
      <c r="U15" s="96">
        <v>0.005</v>
      </c>
      <c r="V15" s="96">
        <v>0.1</v>
      </c>
      <c r="W15" s="116">
        <f>100/V15</f>
        <v>1000</v>
      </c>
      <c r="X15" s="116">
        <f>100/U15</f>
        <v>20000</v>
      </c>
      <c r="Y15" s="96"/>
      <c r="Z15" s="96">
        <v>0.25</v>
      </c>
      <c r="AA15" s="96">
        <v>0.4</v>
      </c>
      <c r="AB15" s="98">
        <f t="shared" si="0"/>
        <v>6250</v>
      </c>
      <c r="AC15" s="98">
        <f t="shared" si="1"/>
        <v>10000</v>
      </c>
      <c r="AD15" s="96"/>
      <c r="AE15" s="96">
        <v>0.05</v>
      </c>
      <c r="AF15" s="96">
        <v>0.1</v>
      </c>
      <c r="AG15" s="14">
        <f>6625/AF15</f>
        <v>66250</v>
      </c>
      <c r="AH15" s="14">
        <f>6625/AE15</f>
        <v>132500</v>
      </c>
      <c r="AI15" s="96"/>
      <c r="AJ15" s="99"/>
      <c r="AK15" s="99"/>
      <c r="AL15" s="100"/>
      <c r="AM15" s="100"/>
      <c r="AN15" s="99"/>
      <c r="AO15" s="96"/>
      <c r="AP15" s="96"/>
      <c r="AQ15" s="16"/>
      <c r="AR15" s="16"/>
      <c r="AS15" s="96"/>
      <c r="AT15" s="109"/>
      <c r="AU15" s="108"/>
      <c r="AV15" s="100"/>
      <c r="AW15" s="100"/>
      <c r="AX15" s="101"/>
      <c r="AY15" s="112" t="s">
        <v>366</v>
      </c>
      <c r="AZ15" s="112" t="s">
        <v>368</v>
      </c>
      <c r="BA15" s="113" t="s">
        <v>361</v>
      </c>
      <c r="BB15" s="101"/>
      <c r="BC15" s="104"/>
    </row>
    <row r="16" spans="1:55" ht="64.5" thickBot="1">
      <c r="A16" s="45" t="s">
        <v>112</v>
      </c>
      <c r="B16" s="46" t="s">
        <v>113</v>
      </c>
      <c r="C16" s="46" t="s">
        <v>114</v>
      </c>
      <c r="D16" s="40" t="s">
        <v>308</v>
      </c>
      <c r="E16" s="54"/>
      <c r="F16" s="63"/>
      <c r="G16" s="63"/>
      <c r="H16" s="14"/>
      <c r="I16" s="14"/>
      <c r="J16" s="14"/>
      <c r="K16" s="63"/>
      <c r="L16" s="63"/>
      <c r="M16" s="14"/>
      <c r="N16" s="14"/>
      <c r="O16" s="14"/>
      <c r="P16" s="63">
        <v>0.001</v>
      </c>
      <c r="Q16" s="63">
        <v>0.02</v>
      </c>
      <c r="R16" s="14">
        <f>8000/Q16</f>
        <v>400000</v>
      </c>
      <c r="S16" s="14">
        <f>8000/P16</f>
        <v>8000000</v>
      </c>
      <c r="T16" s="63"/>
      <c r="U16" s="63"/>
      <c r="V16" s="63"/>
      <c r="W16" s="14"/>
      <c r="X16" s="14"/>
      <c r="Y16" s="63"/>
      <c r="Z16" s="63">
        <v>0.4</v>
      </c>
      <c r="AA16" s="63">
        <v>0.59</v>
      </c>
      <c r="AB16" s="117">
        <f t="shared" si="0"/>
        <v>4237.28813559322</v>
      </c>
      <c r="AC16" s="117">
        <f t="shared" si="1"/>
        <v>6250</v>
      </c>
      <c r="AD16" s="63"/>
      <c r="AE16" s="63"/>
      <c r="AF16" s="63"/>
      <c r="AG16" s="14"/>
      <c r="AH16" s="14"/>
      <c r="AI16" s="63"/>
      <c r="AJ16" s="64"/>
      <c r="AK16" s="64"/>
      <c r="AL16" s="84"/>
      <c r="AM16" s="84"/>
      <c r="AN16" s="64"/>
      <c r="AO16" s="63"/>
      <c r="AP16" s="63"/>
      <c r="AQ16" s="14"/>
      <c r="AR16" s="14"/>
      <c r="AS16" s="63"/>
      <c r="AT16" s="55"/>
      <c r="AU16" s="79"/>
      <c r="AV16" s="86"/>
      <c r="AW16" s="86"/>
      <c r="AY16" s="112" t="s">
        <v>358</v>
      </c>
      <c r="AZ16" s="112"/>
      <c r="BA16" s="113" t="s">
        <v>359</v>
      </c>
      <c r="BC16" s="78"/>
    </row>
    <row r="17" spans="1:55" s="103" customFormat="1" ht="51.75" thickBot="1">
      <c r="A17" s="105" t="s">
        <v>510</v>
      </c>
      <c r="B17" s="106" t="s">
        <v>511</v>
      </c>
      <c r="C17" s="105" t="s">
        <v>621</v>
      </c>
      <c r="D17" s="94" t="s">
        <v>309</v>
      </c>
      <c r="E17" s="15"/>
      <c r="F17" s="96">
        <v>0.001</v>
      </c>
      <c r="G17" s="96">
        <v>0.1</v>
      </c>
      <c r="H17" s="16">
        <f>90/G17</f>
        <v>900</v>
      </c>
      <c r="I17" s="16">
        <f>90/F17</f>
        <v>90000</v>
      </c>
      <c r="J17" s="16"/>
      <c r="K17" s="96"/>
      <c r="L17" s="96"/>
      <c r="M17" s="16"/>
      <c r="N17" s="16"/>
      <c r="O17" s="16"/>
      <c r="P17" s="96"/>
      <c r="Q17" s="96"/>
      <c r="R17" s="16"/>
      <c r="S17" s="16"/>
      <c r="T17" s="96"/>
      <c r="U17" s="96">
        <v>0.005</v>
      </c>
      <c r="V17" s="96">
        <v>0.15</v>
      </c>
      <c r="W17" s="16">
        <f>100/V17</f>
        <v>666.6666666666667</v>
      </c>
      <c r="X17" s="16">
        <f>100/U17</f>
        <v>20000</v>
      </c>
      <c r="Y17" s="96"/>
      <c r="Z17" s="96">
        <v>0.009</v>
      </c>
      <c r="AA17" s="96">
        <v>0.09</v>
      </c>
      <c r="AB17" s="98">
        <f t="shared" si="0"/>
        <v>27777.777777777777</v>
      </c>
      <c r="AC17" s="98">
        <f t="shared" si="1"/>
        <v>277777.7777777778</v>
      </c>
      <c r="AD17" s="96"/>
      <c r="AE17" s="96">
        <v>0.001</v>
      </c>
      <c r="AF17" s="96">
        <v>0.01</v>
      </c>
      <c r="AG17" s="14">
        <f>6625/AF17</f>
        <v>662500</v>
      </c>
      <c r="AH17" s="14">
        <f>6625/AE17</f>
        <v>6625000</v>
      </c>
      <c r="AI17" s="96"/>
      <c r="AJ17" s="99"/>
      <c r="AK17" s="99"/>
      <c r="AL17" s="100"/>
      <c r="AM17" s="100"/>
      <c r="AN17" s="99"/>
      <c r="AO17" s="97">
        <v>0.1</v>
      </c>
      <c r="AP17" s="97">
        <v>0.25</v>
      </c>
      <c r="AQ17" s="116">
        <f>30/AP17</f>
        <v>120</v>
      </c>
      <c r="AR17" s="116">
        <f>30/AO17</f>
        <v>300</v>
      </c>
      <c r="AS17" s="97"/>
      <c r="AT17" s="107"/>
      <c r="AU17" s="108"/>
      <c r="AV17" s="100"/>
      <c r="AW17" s="100"/>
      <c r="AX17" s="101"/>
      <c r="AY17" s="114" t="s">
        <v>370</v>
      </c>
      <c r="AZ17" s="114" t="s">
        <v>371</v>
      </c>
      <c r="BA17" s="115"/>
      <c r="BB17" s="101"/>
      <c r="BC17" s="102"/>
    </row>
    <row r="18" spans="1:55" ht="51.75" thickBot="1">
      <c r="A18" s="47" t="s">
        <v>512</v>
      </c>
      <c r="B18" s="48" t="s">
        <v>513</v>
      </c>
      <c r="C18" s="47" t="s">
        <v>620</v>
      </c>
      <c r="D18" s="40" t="s">
        <v>310</v>
      </c>
      <c r="E18" s="1"/>
      <c r="F18" s="63"/>
      <c r="G18" s="63"/>
      <c r="H18" s="14"/>
      <c r="I18" s="14"/>
      <c r="J18" s="14"/>
      <c r="K18" s="63">
        <v>0.001</v>
      </c>
      <c r="L18" s="63">
        <v>0.02</v>
      </c>
      <c r="M18" s="116">
        <f>10/L18</f>
        <v>500</v>
      </c>
      <c r="N18" s="116">
        <f>10/K18</f>
        <v>10000</v>
      </c>
      <c r="O18" s="14"/>
      <c r="P18" s="63"/>
      <c r="Q18" s="63"/>
      <c r="R18" s="14"/>
      <c r="S18" s="14"/>
      <c r="T18" s="63"/>
      <c r="U18" s="63">
        <v>0.005</v>
      </c>
      <c r="V18" s="63">
        <v>0.2</v>
      </c>
      <c r="W18" s="14">
        <f>100/V18</f>
        <v>500</v>
      </c>
      <c r="X18" s="14">
        <f>100/U18</f>
        <v>20000</v>
      </c>
      <c r="Y18" s="63"/>
      <c r="Z18" s="63">
        <v>0.003</v>
      </c>
      <c r="AA18" s="63">
        <v>0.13</v>
      </c>
      <c r="AB18" s="83">
        <f t="shared" si="0"/>
        <v>19230.76923076923</v>
      </c>
      <c r="AC18" s="83">
        <f t="shared" si="1"/>
        <v>833333.3333333334</v>
      </c>
      <c r="AD18" s="63"/>
      <c r="AE18" s="63">
        <v>0.007</v>
      </c>
      <c r="AF18" s="63">
        <v>0.07</v>
      </c>
      <c r="AG18" s="14">
        <f>6625/AF18</f>
        <v>94642.85714285713</v>
      </c>
      <c r="AH18" s="14">
        <f>6625/AE18</f>
        <v>946428.5714285714</v>
      </c>
      <c r="AI18" s="63"/>
      <c r="AJ18" s="64"/>
      <c r="AK18" s="64"/>
      <c r="AL18" s="84"/>
      <c r="AM18" s="84"/>
      <c r="AN18" s="64"/>
      <c r="AO18" s="63"/>
      <c r="AP18" s="63"/>
      <c r="AQ18" s="14"/>
      <c r="AR18" s="14"/>
      <c r="AS18" s="63"/>
      <c r="AT18" s="58"/>
      <c r="AU18" s="79"/>
      <c r="AV18" s="86"/>
      <c r="AW18" s="86"/>
      <c r="AY18" s="114" t="s">
        <v>372</v>
      </c>
      <c r="AZ18" s="114" t="s">
        <v>371</v>
      </c>
      <c r="BA18" s="114"/>
      <c r="BC18" s="76"/>
    </row>
    <row r="19" spans="1:55" s="103" customFormat="1" ht="51.75" thickBot="1">
      <c r="A19" s="105" t="s">
        <v>514</v>
      </c>
      <c r="B19" s="106" t="s">
        <v>515</v>
      </c>
      <c r="C19" s="106" t="s">
        <v>622</v>
      </c>
      <c r="D19" s="94" t="s">
        <v>311</v>
      </c>
      <c r="E19" s="15"/>
      <c r="F19" s="96"/>
      <c r="G19" s="96"/>
      <c r="H19" s="16"/>
      <c r="I19" s="16"/>
      <c r="J19" s="16"/>
      <c r="K19" s="96">
        <v>0.001</v>
      </c>
      <c r="L19" s="96">
        <v>0.02</v>
      </c>
      <c r="M19" s="116">
        <f>10/L19</f>
        <v>500</v>
      </c>
      <c r="N19" s="116">
        <f>10/K19</f>
        <v>10000</v>
      </c>
      <c r="O19" s="16"/>
      <c r="P19" s="96"/>
      <c r="Q19" s="96"/>
      <c r="R19" s="16"/>
      <c r="S19" s="16"/>
      <c r="T19" s="96"/>
      <c r="U19" s="96">
        <v>0.005</v>
      </c>
      <c r="V19" s="96">
        <v>0.15</v>
      </c>
      <c r="W19" s="16">
        <f>100/V19</f>
        <v>666.6666666666667</v>
      </c>
      <c r="X19" s="16">
        <f>100/U19</f>
        <v>20000</v>
      </c>
      <c r="Y19" s="96"/>
      <c r="Z19" s="96">
        <v>0.003</v>
      </c>
      <c r="AA19" s="96">
        <v>0.13</v>
      </c>
      <c r="AB19" s="98">
        <f t="shared" si="0"/>
        <v>19230.76923076923</v>
      </c>
      <c r="AC19" s="98">
        <f t="shared" si="1"/>
        <v>833333.3333333334</v>
      </c>
      <c r="AD19" s="96"/>
      <c r="AE19" s="96">
        <v>0.007</v>
      </c>
      <c r="AF19" s="96">
        <v>0.07</v>
      </c>
      <c r="AG19" s="16">
        <f>6625/AF19</f>
        <v>94642.85714285713</v>
      </c>
      <c r="AH19" s="16">
        <f>6625/AE19</f>
        <v>946428.5714285714</v>
      </c>
      <c r="AI19" s="96"/>
      <c r="AJ19" s="99"/>
      <c r="AK19" s="99"/>
      <c r="AL19" s="100"/>
      <c r="AM19" s="100"/>
      <c r="AN19" s="99"/>
      <c r="AO19" s="96"/>
      <c r="AP19" s="96"/>
      <c r="AQ19" s="16"/>
      <c r="AR19" s="16"/>
      <c r="AS19" s="96"/>
      <c r="AT19" s="107"/>
      <c r="AU19" s="108"/>
      <c r="AV19" s="100"/>
      <c r="AW19" s="100"/>
      <c r="AX19" s="101"/>
      <c r="AY19" s="114" t="s">
        <v>374</v>
      </c>
      <c r="AZ19" s="114" t="s">
        <v>368</v>
      </c>
      <c r="BA19" s="114"/>
      <c r="BB19" s="101"/>
      <c r="BC19" s="102"/>
    </row>
    <row r="20" spans="1:55" ht="64.5" thickBot="1">
      <c r="A20" s="47" t="s">
        <v>516</v>
      </c>
      <c r="B20" s="48" t="s">
        <v>517</v>
      </c>
      <c r="C20" s="48" t="s">
        <v>42</v>
      </c>
      <c r="D20" s="40" t="s">
        <v>312</v>
      </c>
      <c r="E20" s="1"/>
      <c r="F20" s="63"/>
      <c r="G20" s="63"/>
      <c r="H20" s="14"/>
      <c r="I20" s="14"/>
      <c r="J20" s="14"/>
      <c r="K20" s="63"/>
      <c r="L20" s="63"/>
      <c r="M20" s="14"/>
      <c r="N20" s="14"/>
      <c r="O20" s="14"/>
      <c r="P20" s="63"/>
      <c r="Q20" s="63"/>
      <c r="R20" s="14"/>
      <c r="S20" s="14"/>
      <c r="T20" s="63"/>
      <c r="U20" s="63">
        <v>0.005</v>
      </c>
      <c r="V20" s="63">
        <v>0.2</v>
      </c>
      <c r="W20" s="116">
        <f>100/V20</f>
        <v>500</v>
      </c>
      <c r="X20" s="116">
        <f>100/U20</f>
        <v>20000</v>
      </c>
      <c r="Y20" s="63"/>
      <c r="Z20" s="63">
        <v>0.009</v>
      </c>
      <c r="AA20" s="63">
        <v>0.18</v>
      </c>
      <c r="AB20" s="83">
        <f t="shared" si="0"/>
        <v>13888.888888888889</v>
      </c>
      <c r="AC20" s="83">
        <f t="shared" si="1"/>
        <v>277777.7777777778</v>
      </c>
      <c r="AD20" s="63"/>
      <c r="AE20" s="63">
        <v>0.001</v>
      </c>
      <c r="AF20" s="63">
        <v>0.02</v>
      </c>
      <c r="AG20" s="14">
        <f>6625/AF20</f>
        <v>331250</v>
      </c>
      <c r="AH20" s="14">
        <f>6625/AE20</f>
        <v>6625000</v>
      </c>
      <c r="AI20" s="63"/>
      <c r="AJ20" s="64"/>
      <c r="AK20" s="64"/>
      <c r="AL20" s="84"/>
      <c r="AM20" s="84"/>
      <c r="AN20" s="64"/>
      <c r="AO20" s="63"/>
      <c r="AP20" s="63"/>
      <c r="AQ20" s="14"/>
      <c r="AR20" s="14"/>
      <c r="AS20" s="63"/>
      <c r="AT20" s="58"/>
      <c r="AU20" s="79"/>
      <c r="AV20" s="86"/>
      <c r="AW20" s="86"/>
      <c r="AY20" s="114" t="s">
        <v>370</v>
      </c>
      <c r="AZ20" s="114" t="s">
        <v>371</v>
      </c>
      <c r="BA20" s="114" t="s">
        <v>375</v>
      </c>
      <c r="BC20" s="76"/>
    </row>
    <row r="21" spans="1:55" s="103" customFormat="1" ht="51.75" thickBot="1">
      <c r="A21" s="105" t="s">
        <v>518</v>
      </c>
      <c r="B21" s="106" t="s">
        <v>519</v>
      </c>
      <c r="C21" s="106" t="s">
        <v>43</v>
      </c>
      <c r="D21" s="94" t="s">
        <v>313</v>
      </c>
      <c r="E21" s="15"/>
      <c r="F21" s="96"/>
      <c r="G21" s="96"/>
      <c r="H21" s="16"/>
      <c r="I21" s="16"/>
      <c r="J21" s="16"/>
      <c r="K21" s="96"/>
      <c r="L21" s="96"/>
      <c r="M21" s="16"/>
      <c r="N21" s="16"/>
      <c r="O21" s="16"/>
      <c r="P21" s="96"/>
      <c r="Q21" s="96"/>
      <c r="R21" s="16"/>
      <c r="S21" s="16"/>
      <c r="T21" s="96"/>
      <c r="U21" s="96"/>
      <c r="V21" s="96"/>
      <c r="W21" s="16"/>
      <c r="X21" s="16"/>
      <c r="Y21" s="96"/>
      <c r="Z21" s="96">
        <v>0.4</v>
      </c>
      <c r="AA21" s="96">
        <v>0.6</v>
      </c>
      <c r="AB21" s="117">
        <f t="shared" si="0"/>
        <v>4166.666666666667</v>
      </c>
      <c r="AC21" s="117">
        <f t="shared" si="1"/>
        <v>6250</v>
      </c>
      <c r="AD21" s="96"/>
      <c r="AE21" s="96"/>
      <c r="AF21" s="96"/>
      <c r="AG21" s="16"/>
      <c r="AH21" s="16"/>
      <c r="AI21" s="96"/>
      <c r="AJ21" s="99"/>
      <c r="AK21" s="99"/>
      <c r="AL21" s="100"/>
      <c r="AM21" s="100"/>
      <c r="AN21" s="99"/>
      <c r="AO21" s="96"/>
      <c r="AP21" s="96"/>
      <c r="AQ21" s="16"/>
      <c r="AR21" s="16"/>
      <c r="AS21" s="96"/>
      <c r="AT21" s="107"/>
      <c r="AU21" s="108"/>
      <c r="AV21" s="100"/>
      <c r="AW21" s="100"/>
      <c r="AX21" s="101"/>
      <c r="AY21" s="114" t="s">
        <v>377</v>
      </c>
      <c r="AZ21" s="114"/>
      <c r="BA21" s="114"/>
      <c r="BB21" s="101"/>
      <c r="BC21" s="104"/>
    </row>
    <row r="22" spans="1:55" ht="77.25" thickBot="1">
      <c r="A22" s="47" t="s">
        <v>520</v>
      </c>
      <c r="B22" s="48" t="s">
        <v>521</v>
      </c>
      <c r="C22" s="48" t="s">
        <v>44</v>
      </c>
      <c r="D22" s="40" t="s">
        <v>314</v>
      </c>
      <c r="E22" s="1"/>
      <c r="F22" s="63"/>
      <c r="G22" s="63"/>
      <c r="H22" s="14"/>
      <c r="I22" s="14"/>
      <c r="J22" s="14"/>
      <c r="K22" s="63">
        <v>0.001</v>
      </c>
      <c r="L22" s="63">
        <v>0.02</v>
      </c>
      <c r="M22" s="116">
        <f>10/L22</f>
        <v>500</v>
      </c>
      <c r="N22" s="116">
        <f>10/K22</f>
        <v>10000</v>
      </c>
      <c r="O22" s="14"/>
      <c r="P22" s="63"/>
      <c r="Q22" s="63"/>
      <c r="R22" s="14"/>
      <c r="S22" s="14"/>
      <c r="T22" s="63"/>
      <c r="U22" s="63">
        <v>0.005</v>
      </c>
      <c r="V22" s="63">
        <v>0.15</v>
      </c>
      <c r="W22" s="14">
        <f>100/V22</f>
        <v>666.6666666666667</v>
      </c>
      <c r="X22" s="14">
        <f>100/U22</f>
        <v>20000</v>
      </c>
      <c r="Y22" s="63"/>
      <c r="Z22" s="63">
        <v>0.01</v>
      </c>
      <c r="AA22" s="63">
        <v>0.29</v>
      </c>
      <c r="AB22" s="83">
        <f t="shared" si="0"/>
        <v>8620.689655172415</v>
      </c>
      <c r="AC22" s="83">
        <f t="shared" si="1"/>
        <v>250000</v>
      </c>
      <c r="AD22" s="63"/>
      <c r="AE22" s="63">
        <v>0.01</v>
      </c>
      <c r="AF22" s="63">
        <v>0.09</v>
      </c>
      <c r="AG22" s="14">
        <f>6625/AF22</f>
        <v>73611.11111111111</v>
      </c>
      <c r="AH22" s="14">
        <f>6625/AE22</f>
        <v>662500</v>
      </c>
      <c r="AI22" s="63"/>
      <c r="AJ22" s="64"/>
      <c r="AK22" s="64"/>
      <c r="AL22" s="84"/>
      <c r="AM22" s="84"/>
      <c r="AN22" s="64"/>
      <c r="AO22" s="63"/>
      <c r="AP22" s="63"/>
      <c r="AQ22" s="14"/>
      <c r="AR22" s="14"/>
      <c r="AS22" s="63"/>
      <c r="AT22" s="58"/>
      <c r="AU22" s="79"/>
      <c r="AV22" s="86"/>
      <c r="AW22" s="86"/>
      <c r="AY22" s="114" t="s">
        <v>377</v>
      </c>
      <c r="AZ22" s="114" t="s">
        <v>368</v>
      </c>
      <c r="BA22" s="114" t="s">
        <v>369</v>
      </c>
      <c r="BC22" s="78"/>
    </row>
    <row r="23" spans="1:55" s="103" customFormat="1" ht="51.75" thickBot="1">
      <c r="A23" s="105" t="s">
        <v>522</v>
      </c>
      <c r="B23" s="106" t="s">
        <v>523</v>
      </c>
      <c r="C23" s="106" t="s">
        <v>524</v>
      </c>
      <c r="D23" s="94" t="s">
        <v>349</v>
      </c>
      <c r="E23" s="15"/>
      <c r="F23" s="96"/>
      <c r="G23" s="96"/>
      <c r="H23" s="16"/>
      <c r="I23" s="16"/>
      <c r="J23" s="16"/>
      <c r="K23" s="96"/>
      <c r="L23" s="96"/>
      <c r="M23" s="16"/>
      <c r="N23" s="16"/>
      <c r="O23" s="16"/>
      <c r="P23" s="96"/>
      <c r="Q23" s="96"/>
      <c r="R23" s="16"/>
      <c r="S23" s="16"/>
      <c r="T23" s="96"/>
      <c r="U23" s="96"/>
      <c r="V23" s="96"/>
      <c r="W23" s="16"/>
      <c r="X23" s="16"/>
      <c r="Y23" s="96"/>
      <c r="Z23" s="96">
        <v>0.35</v>
      </c>
      <c r="AA23" s="96">
        <v>0.585</v>
      </c>
      <c r="AB23" s="117">
        <f t="shared" si="0"/>
        <v>4273.504273504273</v>
      </c>
      <c r="AC23" s="117">
        <f t="shared" si="1"/>
        <v>7142.857142857143</v>
      </c>
      <c r="AD23" s="96"/>
      <c r="AE23" s="96">
        <v>0.005</v>
      </c>
      <c r="AF23" s="96">
        <v>0.05</v>
      </c>
      <c r="AG23" s="16">
        <f>6625/AF23</f>
        <v>132500</v>
      </c>
      <c r="AH23" s="16">
        <f>6625/AE23</f>
        <v>1325000</v>
      </c>
      <c r="AI23" s="96"/>
      <c r="AJ23" s="99"/>
      <c r="AK23" s="99"/>
      <c r="AL23" s="100"/>
      <c r="AM23" s="100"/>
      <c r="AN23" s="99"/>
      <c r="AO23" s="96"/>
      <c r="AP23" s="96"/>
      <c r="AQ23" s="16"/>
      <c r="AR23" s="16"/>
      <c r="AS23" s="96"/>
      <c r="AT23" s="107"/>
      <c r="AU23" s="108"/>
      <c r="AV23" s="100"/>
      <c r="AW23" s="100"/>
      <c r="AX23" s="101"/>
      <c r="AY23" s="114" t="s">
        <v>358</v>
      </c>
      <c r="AZ23" s="114"/>
      <c r="BA23" s="114" t="s">
        <v>359</v>
      </c>
      <c r="BB23" s="101"/>
      <c r="BC23" s="104"/>
    </row>
    <row r="24" spans="1:55" ht="51.75" thickBot="1">
      <c r="A24" s="47" t="s">
        <v>525</v>
      </c>
      <c r="B24" s="48" t="s">
        <v>526</v>
      </c>
      <c r="C24" s="48" t="s">
        <v>527</v>
      </c>
      <c r="D24" s="40" t="s">
        <v>315</v>
      </c>
      <c r="E24" s="1"/>
      <c r="F24" s="63"/>
      <c r="G24" s="63"/>
      <c r="H24" s="14"/>
      <c r="I24" s="14"/>
      <c r="J24" s="14"/>
      <c r="K24" s="63">
        <v>0.001</v>
      </c>
      <c r="L24" s="63">
        <v>0.02</v>
      </c>
      <c r="M24" s="116">
        <f>10/L24</f>
        <v>500</v>
      </c>
      <c r="N24" s="116">
        <f>10/K24</f>
        <v>10000</v>
      </c>
      <c r="O24" s="14"/>
      <c r="P24" s="63"/>
      <c r="Q24" s="63"/>
      <c r="R24" s="14"/>
      <c r="S24" s="14"/>
      <c r="T24" s="63"/>
      <c r="U24" s="63">
        <v>0.005</v>
      </c>
      <c r="V24" s="63">
        <v>0.1</v>
      </c>
      <c r="W24" s="14">
        <f>100/V24</f>
        <v>1000</v>
      </c>
      <c r="X24" s="14">
        <f>100/U24</f>
        <v>20000</v>
      </c>
      <c r="Y24" s="63"/>
      <c r="Z24" s="63">
        <v>0.09</v>
      </c>
      <c r="AA24" s="63">
        <v>0.2</v>
      </c>
      <c r="AB24" s="83">
        <f t="shared" si="0"/>
        <v>12500</v>
      </c>
      <c r="AC24" s="83">
        <f t="shared" si="1"/>
        <v>27777.777777777777</v>
      </c>
      <c r="AD24" s="63"/>
      <c r="AE24" s="63">
        <v>0.01</v>
      </c>
      <c r="AF24" s="63">
        <v>0.1</v>
      </c>
      <c r="AG24" s="14">
        <f>6625/AF24</f>
        <v>66250</v>
      </c>
      <c r="AH24" s="14">
        <f>6625/AE24</f>
        <v>662500</v>
      </c>
      <c r="AI24" s="63"/>
      <c r="AJ24" s="64"/>
      <c r="AK24" s="64"/>
      <c r="AL24" s="84"/>
      <c r="AM24" s="84"/>
      <c r="AN24" s="64"/>
      <c r="AO24" s="63"/>
      <c r="AP24" s="63"/>
      <c r="AQ24" s="14"/>
      <c r="AR24" s="14"/>
      <c r="AS24" s="63"/>
      <c r="AT24" s="58"/>
      <c r="AU24" s="79"/>
      <c r="AV24" s="86"/>
      <c r="AW24" s="86"/>
      <c r="AY24" s="114" t="s">
        <v>372</v>
      </c>
      <c r="AZ24" s="114" t="s">
        <v>364</v>
      </c>
      <c r="BA24" s="114" t="s">
        <v>361</v>
      </c>
      <c r="BC24" s="76"/>
    </row>
    <row r="25" spans="1:55" s="103" customFormat="1" ht="51.75" thickBot="1">
      <c r="A25" s="106" t="s">
        <v>128</v>
      </c>
      <c r="B25" s="106" t="s">
        <v>129</v>
      </c>
      <c r="C25" s="106" t="s">
        <v>130</v>
      </c>
      <c r="D25" s="94" t="s">
        <v>316</v>
      </c>
      <c r="E25" s="15"/>
      <c r="F25" s="96">
        <v>0.001</v>
      </c>
      <c r="G25" s="96">
        <v>0.05</v>
      </c>
      <c r="H25" s="16">
        <f>90/G25</f>
        <v>1800</v>
      </c>
      <c r="I25" s="16">
        <f>90/F25</f>
        <v>90000</v>
      </c>
      <c r="J25" s="16"/>
      <c r="K25" s="96"/>
      <c r="L25" s="96"/>
      <c r="M25" s="16"/>
      <c r="N25" s="16"/>
      <c r="O25" s="16"/>
      <c r="P25" s="96"/>
      <c r="Q25" s="96"/>
      <c r="R25" s="16"/>
      <c r="S25" s="16"/>
      <c r="T25" s="96"/>
      <c r="U25" s="96"/>
      <c r="V25" s="96"/>
      <c r="W25" s="16"/>
      <c r="X25" s="16"/>
      <c r="Y25" s="96"/>
      <c r="Z25" s="96">
        <v>0.48</v>
      </c>
      <c r="AA25" s="96">
        <v>0.79</v>
      </c>
      <c r="AB25" s="98">
        <f t="shared" si="0"/>
        <v>3164.5569620253164</v>
      </c>
      <c r="AC25" s="98">
        <f t="shared" si="1"/>
        <v>5208.333333333334</v>
      </c>
      <c r="AD25" s="96"/>
      <c r="AE25" s="96"/>
      <c r="AF25" s="96"/>
      <c r="AG25" s="16"/>
      <c r="AH25" s="16"/>
      <c r="AI25" s="96"/>
      <c r="AJ25" s="96">
        <v>0.0001</v>
      </c>
      <c r="AK25" s="96">
        <v>0.005</v>
      </c>
      <c r="AL25" s="16">
        <f>57/AK25</f>
        <v>11400</v>
      </c>
      <c r="AM25" s="16">
        <f>57/AJ25</f>
        <v>570000</v>
      </c>
      <c r="AN25" s="96"/>
      <c r="AO25" s="96">
        <v>0.005</v>
      </c>
      <c r="AP25" s="96">
        <v>0.15</v>
      </c>
      <c r="AQ25" s="116">
        <f>30/AP25</f>
        <v>200</v>
      </c>
      <c r="AR25" s="116">
        <f>30/AO25</f>
        <v>6000</v>
      </c>
      <c r="AS25" s="96"/>
      <c r="AT25" s="109">
        <v>0.001</v>
      </c>
      <c r="AU25" s="108">
        <v>0.01</v>
      </c>
      <c r="AV25" s="100">
        <f>57/AU25</f>
        <v>5700</v>
      </c>
      <c r="AW25" s="100">
        <f>57/AT25</f>
        <v>57000</v>
      </c>
      <c r="AX25" s="101"/>
      <c r="AY25" s="114" t="s">
        <v>378</v>
      </c>
      <c r="AZ25" s="114"/>
      <c r="BA25" s="114" t="s">
        <v>367</v>
      </c>
      <c r="BB25" s="101"/>
      <c r="BC25" s="102"/>
    </row>
    <row r="26" spans="1:55" ht="51.75" thickBot="1">
      <c r="A26" s="47" t="s">
        <v>115</v>
      </c>
      <c r="B26" s="48" t="s">
        <v>116</v>
      </c>
      <c r="C26" s="48" t="s">
        <v>117</v>
      </c>
      <c r="D26" s="40" t="s">
        <v>350</v>
      </c>
      <c r="E26" s="1"/>
      <c r="F26" s="63">
        <v>0.0001</v>
      </c>
      <c r="G26" s="63">
        <v>0.005</v>
      </c>
      <c r="H26" s="14">
        <f>90/G26</f>
        <v>18000</v>
      </c>
      <c r="I26" s="14">
        <f>90/F26</f>
        <v>900000</v>
      </c>
      <c r="J26" s="14"/>
      <c r="K26" s="63"/>
      <c r="L26" s="63"/>
      <c r="M26" s="14"/>
      <c r="N26" s="14"/>
      <c r="O26" s="14"/>
      <c r="P26" s="63">
        <v>0.001</v>
      </c>
      <c r="Q26" s="63">
        <v>0.02</v>
      </c>
      <c r="R26" s="14">
        <f>8000/Q26</f>
        <v>400000</v>
      </c>
      <c r="S26" s="14">
        <f>8000/P26</f>
        <v>8000000</v>
      </c>
      <c r="T26" s="63"/>
      <c r="U26" s="63"/>
      <c r="V26" s="63"/>
      <c r="W26" s="14"/>
      <c r="X26" s="14"/>
      <c r="Y26" s="63"/>
      <c r="Z26" s="63">
        <v>0.93</v>
      </c>
      <c r="AA26" s="63">
        <v>0.998</v>
      </c>
      <c r="AB26" s="83">
        <f t="shared" si="0"/>
        <v>2505.0100200400802</v>
      </c>
      <c r="AC26" s="83">
        <f t="shared" si="1"/>
        <v>2688.1720430107525</v>
      </c>
      <c r="AD26" s="63"/>
      <c r="AE26" s="63">
        <v>0.001</v>
      </c>
      <c r="AF26" s="63">
        <v>0.02</v>
      </c>
      <c r="AG26" s="14">
        <f>6625/AF26</f>
        <v>331250</v>
      </c>
      <c r="AH26" s="14">
        <f>6625/AE26</f>
        <v>6625000</v>
      </c>
      <c r="AI26" s="63"/>
      <c r="AJ26" s="64"/>
      <c r="AK26" s="64"/>
      <c r="AL26" s="84"/>
      <c r="AM26" s="84"/>
      <c r="AN26" s="64"/>
      <c r="AO26" s="63">
        <v>0.001</v>
      </c>
      <c r="AP26" s="63">
        <v>0.04</v>
      </c>
      <c r="AQ26" s="116">
        <f>30/AP26</f>
        <v>750</v>
      </c>
      <c r="AR26" s="116">
        <f>30/AO26</f>
        <v>30000</v>
      </c>
      <c r="AS26" s="63"/>
      <c r="AT26" s="58"/>
      <c r="AU26" s="79"/>
      <c r="AV26" s="86"/>
      <c r="AW26" s="86"/>
      <c r="AY26" s="114"/>
      <c r="AZ26" s="114"/>
      <c r="BA26" s="114"/>
      <c r="BC26" s="78"/>
    </row>
    <row r="27" spans="1:55" s="103" customFormat="1" ht="39" thickBot="1">
      <c r="A27" s="105" t="s">
        <v>528</v>
      </c>
      <c r="B27" s="106" t="s">
        <v>529</v>
      </c>
      <c r="C27" s="106" t="s">
        <v>45</v>
      </c>
      <c r="D27" s="94" t="s">
        <v>318</v>
      </c>
      <c r="E27" s="15"/>
      <c r="F27" s="96"/>
      <c r="G27" s="96"/>
      <c r="H27" s="16"/>
      <c r="I27" s="16"/>
      <c r="J27" s="16"/>
      <c r="K27" s="96"/>
      <c r="L27" s="96"/>
      <c r="M27" s="16"/>
      <c r="N27" s="16"/>
      <c r="O27" s="16"/>
      <c r="P27" s="96"/>
      <c r="Q27" s="96"/>
      <c r="R27" s="16"/>
      <c r="S27" s="16"/>
      <c r="T27" s="96"/>
      <c r="U27" s="96">
        <v>0.005</v>
      </c>
      <c r="V27" s="96">
        <v>0.1</v>
      </c>
      <c r="W27" s="116">
        <f aca="true" t="shared" si="2" ref="W27:W34">100/V27</f>
        <v>1000</v>
      </c>
      <c r="X27" s="116">
        <f aca="true" t="shared" si="3" ref="X27:X34">100/U27</f>
        <v>20000</v>
      </c>
      <c r="Y27" s="96"/>
      <c r="Z27" s="96">
        <v>0.05</v>
      </c>
      <c r="AA27" s="96">
        <v>0.15</v>
      </c>
      <c r="AB27" s="98">
        <f t="shared" si="0"/>
        <v>16666.666666666668</v>
      </c>
      <c r="AC27" s="98">
        <f t="shared" si="1"/>
        <v>50000</v>
      </c>
      <c r="AD27" s="96"/>
      <c r="AE27" s="96"/>
      <c r="AF27" s="96"/>
      <c r="AG27" s="16"/>
      <c r="AH27" s="16"/>
      <c r="AI27" s="96"/>
      <c r="AJ27" s="99"/>
      <c r="AK27" s="99"/>
      <c r="AL27" s="100"/>
      <c r="AM27" s="100"/>
      <c r="AN27" s="99"/>
      <c r="AO27" s="96"/>
      <c r="AP27" s="96"/>
      <c r="AQ27" s="16"/>
      <c r="AR27" s="16"/>
      <c r="AS27" s="96"/>
      <c r="AT27" s="107"/>
      <c r="AU27" s="108"/>
      <c r="AV27" s="100"/>
      <c r="AW27" s="100"/>
      <c r="AX27" s="101"/>
      <c r="AY27" s="114" t="s">
        <v>380</v>
      </c>
      <c r="AZ27" s="114" t="s">
        <v>364</v>
      </c>
      <c r="BA27" s="114" t="s">
        <v>361</v>
      </c>
      <c r="BB27" s="101"/>
      <c r="BC27" s="102"/>
    </row>
    <row r="28" spans="1:55" ht="51.75" thickBot="1">
      <c r="A28" s="47" t="s">
        <v>421</v>
      </c>
      <c r="B28" s="48" t="s">
        <v>530</v>
      </c>
      <c r="C28" s="48" t="s">
        <v>46</v>
      </c>
      <c r="D28" s="40" t="s">
        <v>319</v>
      </c>
      <c r="E28" s="1"/>
      <c r="F28" s="63"/>
      <c r="G28" s="63"/>
      <c r="H28" s="14"/>
      <c r="I28" s="14"/>
      <c r="J28" s="14"/>
      <c r="K28" s="63"/>
      <c r="L28" s="63"/>
      <c r="M28" s="14"/>
      <c r="N28" s="14"/>
      <c r="O28" s="14"/>
      <c r="P28" s="63"/>
      <c r="Q28" s="63"/>
      <c r="R28" s="14"/>
      <c r="S28" s="14"/>
      <c r="T28" s="63"/>
      <c r="U28" s="63">
        <v>0.005</v>
      </c>
      <c r="V28" s="63">
        <v>0.2</v>
      </c>
      <c r="W28" s="116">
        <f t="shared" si="2"/>
        <v>500</v>
      </c>
      <c r="X28" s="116">
        <f t="shared" si="3"/>
        <v>20000</v>
      </c>
      <c r="Y28" s="63"/>
      <c r="Z28" s="63">
        <v>0.005</v>
      </c>
      <c r="AA28" s="63">
        <v>0.18</v>
      </c>
      <c r="AB28" s="83">
        <f t="shared" si="0"/>
        <v>13888.888888888889</v>
      </c>
      <c r="AC28" s="83">
        <f t="shared" si="1"/>
        <v>500000</v>
      </c>
      <c r="AD28" s="63"/>
      <c r="AE28" s="63">
        <v>0.005</v>
      </c>
      <c r="AF28" s="63">
        <v>0.02</v>
      </c>
      <c r="AG28" s="14">
        <f aca="true" t="shared" si="4" ref="AG28:AG39">6625/AF28</f>
        <v>331250</v>
      </c>
      <c r="AH28" s="14">
        <f aca="true" t="shared" si="5" ref="AH28:AH39">6625/AE28</f>
        <v>1325000</v>
      </c>
      <c r="AI28" s="63"/>
      <c r="AJ28" s="64"/>
      <c r="AK28" s="64"/>
      <c r="AL28" s="84"/>
      <c r="AM28" s="84"/>
      <c r="AN28" s="64"/>
      <c r="AO28" s="63"/>
      <c r="AP28" s="63"/>
      <c r="AQ28" s="14"/>
      <c r="AR28" s="14"/>
      <c r="AS28" s="63"/>
      <c r="AT28" s="58"/>
      <c r="AU28" s="79"/>
      <c r="AV28" s="86"/>
      <c r="AW28" s="86"/>
      <c r="AY28" s="114" t="s">
        <v>370</v>
      </c>
      <c r="AZ28" s="114" t="s">
        <v>371</v>
      </c>
      <c r="BA28" s="114" t="s">
        <v>375</v>
      </c>
      <c r="BC28" s="76"/>
    </row>
    <row r="29" spans="1:55" s="103" customFormat="1" ht="64.5" thickBot="1">
      <c r="A29" s="105" t="s">
        <v>531</v>
      </c>
      <c r="B29" s="106" t="s">
        <v>532</v>
      </c>
      <c r="C29" s="106" t="s">
        <v>47</v>
      </c>
      <c r="D29" s="94" t="s">
        <v>320</v>
      </c>
      <c r="E29" s="15"/>
      <c r="F29" s="96">
        <v>0.001</v>
      </c>
      <c r="G29" s="96">
        <v>0.03</v>
      </c>
      <c r="H29" s="16">
        <f>90/G29</f>
        <v>3000</v>
      </c>
      <c r="I29" s="16">
        <f>90/F29</f>
        <v>90000</v>
      </c>
      <c r="J29" s="16"/>
      <c r="K29" s="96"/>
      <c r="L29" s="96"/>
      <c r="M29" s="16"/>
      <c r="N29" s="16"/>
      <c r="O29" s="16"/>
      <c r="P29" s="96"/>
      <c r="Q29" s="96"/>
      <c r="R29" s="16"/>
      <c r="S29" s="16"/>
      <c r="T29" s="96"/>
      <c r="U29" s="96">
        <v>0.005</v>
      </c>
      <c r="V29" s="96">
        <v>0.1</v>
      </c>
      <c r="W29" s="16">
        <f t="shared" si="2"/>
        <v>1000</v>
      </c>
      <c r="X29" s="16">
        <f t="shared" si="3"/>
        <v>20000</v>
      </c>
      <c r="Y29" s="96"/>
      <c r="Z29" s="96">
        <v>0.049</v>
      </c>
      <c r="AA29" s="96">
        <v>0.135</v>
      </c>
      <c r="AB29" s="98">
        <f t="shared" si="0"/>
        <v>18518.51851851852</v>
      </c>
      <c r="AC29" s="98">
        <f t="shared" si="1"/>
        <v>51020.4081632653</v>
      </c>
      <c r="AD29" s="96"/>
      <c r="AE29" s="96">
        <v>0.001</v>
      </c>
      <c r="AF29" s="96">
        <v>0.015</v>
      </c>
      <c r="AG29" s="16">
        <f t="shared" si="4"/>
        <v>441666.6666666667</v>
      </c>
      <c r="AH29" s="16">
        <f t="shared" si="5"/>
        <v>6625000</v>
      </c>
      <c r="AI29" s="96"/>
      <c r="AJ29" s="99"/>
      <c r="AK29" s="99"/>
      <c r="AL29" s="100"/>
      <c r="AM29" s="100"/>
      <c r="AN29" s="99"/>
      <c r="AO29" s="96">
        <v>0.005</v>
      </c>
      <c r="AP29" s="96">
        <v>0.1</v>
      </c>
      <c r="AQ29" s="116">
        <f>30/AP29</f>
        <v>300</v>
      </c>
      <c r="AR29" s="116">
        <f>30/AO29</f>
        <v>6000</v>
      </c>
      <c r="AS29" s="96"/>
      <c r="AT29" s="107"/>
      <c r="AU29" s="108"/>
      <c r="AV29" s="100"/>
      <c r="AW29" s="100"/>
      <c r="AX29" s="101"/>
      <c r="AY29" s="114" t="s">
        <v>381</v>
      </c>
      <c r="AZ29" s="114" t="s">
        <v>368</v>
      </c>
      <c r="BA29" s="114" t="s">
        <v>367</v>
      </c>
      <c r="BB29" s="101"/>
      <c r="BC29" s="102"/>
    </row>
    <row r="30" spans="1:55" ht="51.75" thickBot="1">
      <c r="A30" s="47" t="s">
        <v>533</v>
      </c>
      <c r="B30" s="48" t="s">
        <v>534</v>
      </c>
      <c r="C30" s="48" t="s">
        <v>48</v>
      </c>
      <c r="D30" s="40" t="s">
        <v>321</v>
      </c>
      <c r="E30" s="1"/>
      <c r="F30" s="63"/>
      <c r="G30" s="63"/>
      <c r="H30" s="14"/>
      <c r="I30" s="14"/>
      <c r="J30" s="14"/>
      <c r="K30" s="63"/>
      <c r="L30" s="63"/>
      <c r="M30" s="14"/>
      <c r="N30" s="14"/>
      <c r="O30" s="14"/>
      <c r="P30" s="63"/>
      <c r="Q30" s="63"/>
      <c r="R30" s="14"/>
      <c r="S30" s="14"/>
      <c r="T30" s="63"/>
      <c r="U30" s="63">
        <v>0.005</v>
      </c>
      <c r="V30" s="63">
        <v>0.15</v>
      </c>
      <c r="W30" s="116">
        <f t="shared" si="2"/>
        <v>666.6666666666667</v>
      </c>
      <c r="X30" s="116">
        <f t="shared" si="3"/>
        <v>20000</v>
      </c>
      <c r="Y30" s="63"/>
      <c r="Z30" s="63">
        <v>0.049</v>
      </c>
      <c r="AA30" s="63">
        <v>0.135</v>
      </c>
      <c r="AB30" s="83">
        <f t="shared" si="0"/>
        <v>18518.51851851852</v>
      </c>
      <c r="AC30" s="83">
        <f t="shared" si="1"/>
        <v>51020.4081632653</v>
      </c>
      <c r="AD30" s="63"/>
      <c r="AE30" s="63">
        <v>0.001</v>
      </c>
      <c r="AF30" s="63">
        <v>0.015</v>
      </c>
      <c r="AG30" s="14">
        <f t="shared" si="4"/>
        <v>441666.6666666667</v>
      </c>
      <c r="AH30" s="14">
        <f t="shared" si="5"/>
        <v>6625000</v>
      </c>
      <c r="AI30" s="63"/>
      <c r="AJ30" s="64"/>
      <c r="AK30" s="64"/>
      <c r="AL30" s="84"/>
      <c r="AM30" s="84"/>
      <c r="AN30" s="64"/>
      <c r="AO30" s="63"/>
      <c r="AP30" s="63"/>
      <c r="AQ30" s="14"/>
      <c r="AR30" s="14"/>
      <c r="AS30" s="63"/>
      <c r="AT30" s="58"/>
      <c r="AU30" s="79"/>
      <c r="AV30" s="86"/>
      <c r="AW30" s="86"/>
      <c r="AY30" s="114" t="s">
        <v>382</v>
      </c>
      <c r="AZ30" s="114" t="s">
        <v>368</v>
      </c>
      <c r="BA30" s="114" t="s">
        <v>363</v>
      </c>
      <c r="BC30" s="76"/>
    </row>
    <row r="31" spans="1:55" s="103" customFormat="1" ht="64.5" thickBot="1">
      <c r="A31" s="105" t="s">
        <v>535</v>
      </c>
      <c r="B31" s="106" t="s">
        <v>536</v>
      </c>
      <c r="C31" s="106" t="s">
        <v>50</v>
      </c>
      <c r="D31" s="94" t="s">
        <v>322</v>
      </c>
      <c r="E31" s="15"/>
      <c r="F31" s="96">
        <v>0.0005</v>
      </c>
      <c r="G31" s="96">
        <v>0.005</v>
      </c>
      <c r="H31" s="16">
        <f>90/G31</f>
        <v>18000</v>
      </c>
      <c r="I31" s="16">
        <f>90/F31</f>
        <v>180000</v>
      </c>
      <c r="J31" s="16"/>
      <c r="K31" s="96"/>
      <c r="L31" s="96"/>
      <c r="M31" s="16"/>
      <c r="N31" s="16"/>
      <c r="O31" s="16"/>
      <c r="P31" s="96"/>
      <c r="Q31" s="96"/>
      <c r="R31" s="16"/>
      <c r="S31" s="16"/>
      <c r="T31" s="96"/>
      <c r="U31" s="96">
        <v>0.005</v>
      </c>
      <c r="V31" s="96">
        <v>0.05</v>
      </c>
      <c r="W31" s="116">
        <f t="shared" si="2"/>
        <v>2000</v>
      </c>
      <c r="X31" s="116">
        <f t="shared" si="3"/>
        <v>20000</v>
      </c>
      <c r="Y31" s="96"/>
      <c r="Z31" s="96">
        <v>0.2</v>
      </c>
      <c r="AA31" s="96">
        <v>0.49</v>
      </c>
      <c r="AB31" s="98">
        <f t="shared" si="0"/>
        <v>5102.040816326531</v>
      </c>
      <c r="AC31" s="98">
        <f t="shared" si="1"/>
        <v>12500</v>
      </c>
      <c r="AD31" s="96"/>
      <c r="AE31" s="97">
        <v>0.01</v>
      </c>
      <c r="AF31" s="96">
        <v>0.1</v>
      </c>
      <c r="AG31" s="16">
        <f t="shared" si="4"/>
        <v>66250</v>
      </c>
      <c r="AH31" s="16">
        <f t="shared" si="5"/>
        <v>662500</v>
      </c>
      <c r="AI31" s="96"/>
      <c r="AJ31" s="99"/>
      <c r="AK31" s="99"/>
      <c r="AL31" s="100"/>
      <c r="AM31" s="100"/>
      <c r="AN31" s="99"/>
      <c r="AO31" s="96">
        <v>0.001</v>
      </c>
      <c r="AP31" s="96">
        <v>0.01</v>
      </c>
      <c r="AQ31" s="16">
        <f>30/AP31</f>
        <v>3000</v>
      </c>
      <c r="AR31" s="16">
        <f>30/AO31</f>
        <v>30000</v>
      </c>
      <c r="AS31" s="96"/>
      <c r="AT31" s="107"/>
      <c r="AU31" s="108"/>
      <c r="AV31" s="100"/>
      <c r="AW31" s="100"/>
      <c r="AX31" s="101"/>
      <c r="AY31" s="114" t="s">
        <v>370</v>
      </c>
      <c r="AZ31" s="114" t="s">
        <v>364</v>
      </c>
      <c r="BA31" s="114" t="s">
        <v>363</v>
      </c>
      <c r="BB31" s="101"/>
      <c r="BC31" s="104"/>
    </row>
    <row r="32" spans="1:55" s="124" customFormat="1" ht="64.5" thickBot="1">
      <c r="A32" s="121" t="s">
        <v>537</v>
      </c>
      <c r="B32" s="122" t="s">
        <v>538</v>
      </c>
      <c r="C32" s="122" t="s">
        <v>51</v>
      </c>
      <c r="D32" s="40" t="s">
        <v>323</v>
      </c>
      <c r="E32" s="123"/>
      <c r="F32" s="63">
        <v>0.001</v>
      </c>
      <c r="G32" s="63">
        <v>0.02</v>
      </c>
      <c r="H32" s="14">
        <f>90/G32</f>
        <v>4500</v>
      </c>
      <c r="I32" s="14">
        <f>90/F32</f>
        <v>90000</v>
      </c>
      <c r="J32" s="14"/>
      <c r="K32" s="63"/>
      <c r="L32" s="63"/>
      <c r="M32" s="14"/>
      <c r="N32" s="14"/>
      <c r="O32" s="14"/>
      <c r="P32" s="63"/>
      <c r="Q32" s="63"/>
      <c r="R32" s="14"/>
      <c r="S32" s="14"/>
      <c r="T32" s="63"/>
      <c r="U32" s="63">
        <v>0.005</v>
      </c>
      <c r="V32" s="63">
        <v>0.05</v>
      </c>
      <c r="W32" s="14">
        <f t="shared" si="2"/>
        <v>2000</v>
      </c>
      <c r="X32" s="14">
        <f t="shared" si="3"/>
        <v>20000</v>
      </c>
      <c r="Y32" s="63"/>
      <c r="Z32" s="63">
        <v>0.27</v>
      </c>
      <c r="AA32" s="63">
        <v>0.395</v>
      </c>
      <c r="AB32" s="83">
        <f t="shared" si="0"/>
        <v>6329.113924050633</v>
      </c>
      <c r="AC32" s="83">
        <f t="shared" si="1"/>
        <v>9259.25925925926</v>
      </c>
      <c r="AD32" s="63"/>
      <c r="AE32" s="63">
        <v>0.005</v>
      </c>
      <c r="AF32" s="63">
        <v>0.03</v>
      </c>
      <c r="AG32" s="14">
        <f t="shared" si="4"/>
        <v>220833.33333333334</v>
      </c>
      <c r="AH32" s="14">
        <f t="shared" si="5"/>
        <v>1325000</v>
      </c>
      <c r="AI32" s="63"/>
      <c r="AJ32" s="64"/>
      <c r="AK32" s="64"/>
      <c r="AL32" s="84"/>
      <c r="AM32" s="84"/>
      <c r="AN32" s="64"/>
      <c r="AO32" s="63">
        <v>0.005</v>
      </c>
      <c r="AP32" s="63">
        <v>0.05</v>
      </c>
      <c r="AQ32" s="116">
        <f>30/AP32</f>
        <v>600</v>
      </c>
      <c r="AR32" s="116">
        <f>30/AO32</f>
        <v>6000</v>
      </c>
      <c r="AS32" s="63"/>
      <c r="AT32" s="58"/>
      <c r="AU32" s="120"/>
      <c r="AV32" s="84"/>
      <c r="AW32" s="84"/>
      <c r="AX32" s="56"/>
      <c r="AY32" s="58" t="s">
        <v>377</v>
      </c>
      <c r="AZ32" s="58" t="s">
        <v>360</v>
      </c>
      <c r="BA32" s="58" t="s">
        <v>363</v>
      </c>
      <c r="BB32" s="56"/>
      <c r="BC32" s="78"/>
    </row>
    <row r="33" spans="1:55" s="103" customFormat="1" ht="64.5" thickBot="1">
      <c r="A33" s="105" t="s">
        <v>539</v>
      </c>
      <c r="B33" s="106" t="s">
        <v>540</v>
      </c>
      <c r="C33" s="106" t="s">
        <v>52</v>
      </c>
      <c r="D33" s="94" t="s">
        <v>324</v>
      </c>
      <c r="E33" s="15"/>
      <c r="F33" s="96">
        <v>0.001</v>
      </c>
      <c r="G33" s="96">
        <v>0.01</v>
      </c>
      <c r="H33" s="16">
        <f>90/G33</f>
        <v>9000</v>
      </c>
      <c r="I33" s="16">
        <f>90/F33</f>
        <v>90000</v>
      </c>
      <c r="J33" s="16"/>
      <c r="K33" s="96"/>
      <c r="L33" s="96"/>
      <c r="M33" s="16"/>
      <c r="N33" s="16"/>
      <c r="O33" s="16"/>
      <c r="P33" s="96"/>
      <c r="Q33" s="96"/>
      <c r="R33" s="16"/>
      <c r="S33" s="16"/>
      <c r="T33" s="96"/>
      <c r="U33" s="96">
        <v>0.005</v>
      </c>
      <c r="V33" s="96">
        <v>0.03</v>
      </c>
      <c r="W33" s="16">
        <f t="shared" si="2"/>
        <v>3333.3333333333335</v>
      </c>
      <c r="X33" s="16">
        <f t="shared" si="3"/>
        <v>20000</v>
      </c>
      <c r="Y33" s="96"/>
      <c r="Z33" s="96">
        <v>0.17</v>
      </c>
      <c r="AA33" s="96">
        <v>0.395</v>
      </c>
      <c r="AB33" s="98">
        <f t="shared" si="0"/>
        <v>6329.113924050633</v>
      </c>
      <c r="AC33" s="98">
        <f t="shared" si="1"/>
        <v>14705.882352941175</v>
      </c>
      <c r="AD33" s="96"/>
      <c r="AE33" s="96">
        <v>0.005</v>
      </c>
      <c r="AF33" s="96">
        <v>0.03</v>
      </c>
      <c r="AG33" s="16">
        <f t="shared" si="4"/>
        <v>220833.33333333334</v>
      </c>
      <c r="AH33" s="16">
        <f t="shared" si="5"/>
        <v>1325000</v>
      </c>
      <c r="AI33" s="96"/>
      <c r="AJ33" s="99"/>
      <c r="AK33" s="99"/>
      <c r="AL33" s="100"/>
      <c r="AM33" s="100"/>
      <c r="AN33" s="99"/>
      <c r="AO33" s="96">
        <v>0.005</v>
      </c>
      <c r="AP33" s="96">
        <v>0.03</v>
      </c>
      <c r="AQ33" s="116">
        <f>30/AP33</f>
        <v>1000</v>
      </c>
      <c r="AR33" s="116">
        <f>30/AO33</f>
        <v>6000</v>
      </c>
      <c r="AS33" s="96"/>
      <c r="AT33" s="107"/>
      <c r="AU33" s="108"/>
      <c r="AV33" s="100"/>
      <c r="AW33" s="100"/>
      <c r="AX33" s="101"/>
      <c r="AY33" s="114" t="s">
        <v>372</v>
      </c>
      <c r="AZ33" s="114" t="s">
        <v>379</v>
      </c>
      <c r="BA33" s="114" t="s">
        <v>373</v>
      </c>
      <c r="BB33" s="101"/>
      <c r="BC33" s="104"/>
    </row>
    <row r="34" spans="1:55" s="124" customFormat="1" ht="77.25" thickBot="1">
      <c r="A34" s="121" t="s">
        <v>541</v>
      </c>
      <c r="B34" s="122" t="s">
        <v>542</v>
      </c>
      <c r="C34" s="122" t="s">
        <v>560</v>
      </c>
      <c r="D34" s="40" t="s">
        <v>325</v>
      </c>
      <c r="E34" s="123"/>
      <c r="F34" s="63">
        <v>0.001</v>
      </c>
      <c r="G34" s="63">
        <v>0.02</v>
      </c>
      <c r="H34" s="14">
        <f>90/G34</f>
        <v>4500</v>
      </c>
      <c r="I34" s="14">
        <f>90/F34</f>
        <v>90000</v>
      </c>
      <c r="J34" s="14"/>
      <c r="K34" s="63">
        <v>0.001</v>
      </c>
      <c r="L34" s="63">
        <v>0.02</v>
      </c>
      <c r="M34" s="116">
        <f>10/L34</f>
        <v>500</v>
      </c>
      <c r="N34" s="116">
        <f>10/K34</f>
        <v>10000</v>
      </c>
      <c r="O34" s="14"/>
      <c r="P34" s="63">
        <v>0.001</v>
      </c>
      <c r="Q34" s="63">
        <v>0.02</v>
      </c>
      <c r="R34" s="14">
        <f>8000/Q34</f>
        <v>400000</v>
      </c>
      <c r="S34" s="14">
        <f>8000/P34</f>
        <v>8000000</v>
      </c>
      <c r="T34" s="63"/>
      <c r="U34" s="63">
        <v>0.005</v>
      </c>
      <c r="V34" s="63">
        <v>0.1</v>
      </c>
      <c r="W34" s="14">
        <f t="shared" si="2"/>
        <v>1000</v>
      </c>
      <c r="X34" s="14">
        <f t="shared" si="3"/>
        <v>20000</v>
      </c>
      <c r="Y34" s="63"/>
      <c r="Z34" s="63">
        <v>0.2</v>
      </c>
      <c r="AA34" s="63">
        <v>0.39</v>
      </c>
      <c r="AB34" s="83">
        <f t="shared" si="0"/>
        <v>6410.25641025641</v>
      </c>
      <c r="AC34" s="83">
        <f t="shared" si="1"/>
        <v>12500</v>
      </c>
      <c r="AD34" s="63"/>
      <c r="AE34" s="63">
        <v>0.01</v>
      </c>
      <c r="AF34" s="63">
        <v>0.1</v>
      </c>
      <c r="AG34" s="14">
        <f t="shared" si="4"/>
        <v>66250</v>
      </c>
      <c r="AH34" s="14">
        <f t="shared" si="5"/>
        <v>662500</v>
      </c>
      <c r="AI34" s="63"/>
      <c r="AJ34" s="64"/>
      <c r="AK34" s="64"/>
      <c r="AL34" s="84"/>
      <c r="AM34" s="84"/>
      <c r="AN34" s="64"/>
      <c r="AO34" s="63">
        <v>0.005</v>
      </c>
      <c r="AP34" s="63">
        <v>0.05</v>
      </c>
      <c r="AQ34" s="14">
        <f>30/AP34</f>
        <v>600</v>
      </c>
      <c r="AR34" s="14">
        <f>30/AO34</f>
        <v>6000</v>
      </c>
      <c r="AS34" s="63"/>
      <c r="AT34" s="58"/>
      <c r="AU34" s="120"/>
      <c r="AV34" s="84"/>
      <c r="AW34" s="84"/>
      <c r="AX34" s="56"/>
      <c r="AY34" s="58" t="s">
        <v>383</v>
      </c>
      <c r="AZ34" s="58" t="s">
        <v>368</v>
      </c>
      <c r="BA34" s="58" t="s">
        <v>359</v>
      </c>
      <c r="BB34" s="56"/>
      <c r="BC34" s="78"/>
    </row>
    <row r="35" spans="1:55" s="103" customFormat="1" ht="51.75" thickBot="1">
      <c r="A35" s="105" t="s">
        <v>561</v>
      </c>
      <c r="B35" s="106" t="s">
        <v>562</v>
      </c>
      <c r="C35" s="106" t="s">
        <v>53</v>
      </c>
      <c r="D35" s="94" t="s">
        <v>326</v>
      </c>
      <c r="E35" s="15"/>
      <c r="F35" s="96"/>
      <c r="G35" s="96"/>
      <c r="H35" s="16"/>
      <c r="I35" s="16"/>
      <c r="J35" s="16"/>
      <c r="K35" s="96"/>
      <c r="L35" s="96"/>
      <c r="M35" s="16"/>
      <c r="N35" s="16"/>
      <c r="O35" s="16"/>
      <c r="P35" s="96"/>
      <c r="Q35" s="96"/>
      <c r="R35" s="16"/>
      <c r="S35" s="16"/>
      <c r="T35" s="96"/>
      <c r="U35" s="96"/>
      <c r="V35" s="96"/>
      <c r="W35" s="16"/>
      <c r="X35" s="16"/>
      <c r="Y35" s="96"/>
      <c r="Z35" s="96">
        <v>0.4</v>
      </c>
      <c r="AA35" s="96">
        <v>0.59</v>
      </c>
      <c r="AB35" s="117">
        <f t="shared" si="0"/>
        <v>4237.28813559322</v>
      </c>
      <c r="AC35" s="117">
        <f t="shared" si="1"/>
        <v>6250</v>
      </c>
      <c r="AD35" s="96"/>
      <c r="AE35" s="96"/>
      <c r="AF35" s="96"/>
      <c r="AG35" s="16"/>
      <c r="AH35" s="16"/>
      <c r="AI35" s="96"/>
      <c r="AJ35" s="99"/>
      <c r="AK35" s="99"/>
      <c r="AL35" s="100"/>
      <c r="AM35" s="100"/>
      <c r="AN35" s="99"/>
      <c r="AO35" s="96"/>
      <c r="AP35" s="96"/>
      <c r="AQ35" s="16"/>
      <c r="AR35" s="16"/>
      <c r="AS35" s="96"/>
      <c r="AT35" s="107"/>
      <c r="AU35" s="108"/>
      <c r="AV35" s="100"/>
      <c r="AW35" s="100"/>
      <c r="AX35" s="101"/>
      <c r="AY35" s="114" t="s">
        <v>358</v>
      </c>
      <c r="AZ35" s="114"/>
      <c r="BA35" s="114" t="s">
        <v>359</v>
      </c>
      <c r="BB35" s="101"/>
      <c r="BC35" s="102"/>
    </row>
    <row r="36" spans="1:55" s="124" customFormat="1" ht="51.75" thickBot="1">
      <c r="A36" s="121" t="s">
        <v>563</v>
      </c>
      <c r="B36" s="122" t="s">
        <v>564</v>
      </c>
      <c r="C36" s="122" t="s">
        <v>54</v>
      </c>
      <c r="D36" s="40" t="s">
        <v>327</v>
      </c>
      <c r="E36" s="123"/>
      <c r="F36" s="63"/>
      <c r="G36" s="63"/>
      <c r="H36" s="14"/>
      <c r="I36" s="14"/>
      <c r="J36" s="14"/>
      <c r="K36" s="63">
        <v>0.001</v>
      </c>
      <c r="L36" s="63">
        <v>0.02</v>
      </c>
      <c r="M36" s="116">
        <f>10/L36</f>
        <v>500</v>
      </c>
      <c r="N36" s="116">
        <f>10/K36</f>
        <v>10000</v>
      </c>
      <c r="O36" s="14"/>
      <c r="P36" s="63">
        <v>0.001</v>
      </c>
      <c r="Q36" s="63">
        <v>0.02</v>
      </c>
      <c r="R36" s="14">
        <f>8000/Q36</f>
        <v>400000</v>
      </c>
      <c r="S36" s="14">
        <f>8000/P36</f>
        <v>8000000</v>
      </c>
      <c r="T36" s="63"/>
      <c r="U36" s="63"/>
      <c r="V36" s="63"/>
      <c r="W36" s="14"/>
      <c r="X36" s="14"/>
      <c r="Y36" s="63"/>
      <c r="Z36" s="63">
        <v>0.3</v>
      </c>
      <c r="AA36" s="63">
        <v>0.49</v>
      </c>
      <c r="AB36" s="83">
        <f t="shared" si="0"/>
        <v>5102.040816326531</v>
      </c>
      <c r="AC36" s="83">
        <f t="shared" si="1"/>
        <v>8333.333333333334</v>
      </c>
      <c r="AD36" s="63"/>
      <c r="AE36" s="63">
        <v>0.01</v>
      </c>
      <c r="AF36" s="63">
        <v>0.1</v>
      </c>
      <c r="AG36" s="14">
        <f t="shared" si="4"/>
        <v>66250</v>
      </c>
      <c r="AH36" s="14">
        <f t="shared" si="5"/>
        <v>662500</v>
      </c>
      <c r="AI36" s="63"/>
      <c r="AJ36" s="64"/>
      <c r="AK36" s="64"/>
      <c r="AL36" s="84"/>
      <c r="AM36" s="84"/>
      <c r="AN36" s="64"/>
      <c r="AO36" s="63"/>
      <c r="AP36" s="63"/>
      <c r="AQ36" s="14"/>
      <c r="AR36" s="14"/>
      <c r="AS36" s="63"/>
      <c r="AT36" s="58"/>
      <c r="AU36" s="120"/>
      <c r="AV36" s="84"/>
      <c r="AW36" s="84"/>
      <c r="AX36" s="56"/>
      <c r="AY36" s="58" t="s">
        <v>358</v>
      </c>
      <c r="AZ36" s="58"/>
      <c r="BA36" s="58" t="s">
        <v>359</v>
      </c>
      <c r="BB36" s="56"/>
      <c r="BC36" s="78"/>
    </row>
    <row r="37" spans="1:55" s="103" customFormat="1" ht="51.75" thickBot="1">
      <c r="A37" s="105" t="s">
        <v>565</v>
      </c>
      <c r="B37" s="106" t="s">
        <v>566</v>
      </c>
      <c r="C37" s="106" t="s">
        <v>55</v>
      </c>
      <c r="D37" s="94" t="s">
        <v>328</v>
      </c>
      <c r="E37" s="15"/>
      <c r="F37" s="96"/>
      <c r="G37" s="96"/>
      <c r="H37" s="16"/>
      <c r="I37" s="16"/>
      <c r="J37" s="16"/>
      <c r="K37" s="96">
        <v>0.001</v>
      </c>
      <c r="L37" s="96">
        <v>0.02</v>
      </c>
      <c r="M37" s="116">
        <f>10/L37</f>
        <v>500</v>
      </c>
      <c r="N37" s="116">
        <f>10/K37</f>
        <v>10000</v>
      </c>
      <c r="O37" s="16"/>
      <c r="P37" s="96">
        <v>0.001</v>
      </c>
      <c r="Q37" s="96">
        <v>0.02</v>
      </c>
      <c r="R37" s="16">
        <f>8000/Q37</f>
        <v>400000</v>
      </c>
      <c r="S37" s="16">
        <f>8000/P37</f>
        <v>8000000</v>
      </c>
      <c r="T37" s="96"/>
      <c r="U37" s="96"/>
      <c r="V37" s="96"/>
      <c r="W37" s="16"/>
      <c r="X37" s="16"/>
      <c r="Y37" s="96"/>
      <c r="Z37" s="96">
        <v>0.25</v>
      </c>
      <c r="AA37" s="96">
        <v>0.56</v>
      </c>
      <c r="AB37" s="98">
        <f t="shared" si="0"/>
        <v>4464.285714285714</v>
      </c>
      <c r="AC37" s="98">
        <f t="shared" si="1"/>
        <v>10000</v>
      </c>
      <c r="AD37" s="96"/>
      <c r="AE37" s="96">
        <v>0.03</v>
      </c>
      <c r="AF37" s="96">
        <v>0.15</v>
      </c>
      <c r="AG37" s="16">
        <f t="shared" si="4"/>
        <v>44166.66666666667</v>
      </c>
      <c r="AH37" s="16">
        <f t="shared" si="5"/>
        <v>220833.33333333334</v>
      </c>
      <c r="AI37" s="96"/>
      <c r="AJ37" s="99"/>
      <c r="AK37" s="99"/>
      <c r="AL37" s="100"/>
      <c r="AM37" s="100"/>
      <c r="AN37" s="99"/>
      <c r="AO37" s="96"/>
      <c r="AP37" s="96"/>
      <c r="AQ37" s="16"/>
      <c r="AR37" s="16"/>
      <c r="AS37" s="96"/>
      <c r="AT37" s="107"/>
      <c r="AU37" s="108"/>
      <c r="AV37" s="100"/>
      <c r="AW37" s="100"/>
      <c r="AX37" s="101"/>
      <c r="AY37" s="107" t="s">
        <v>358</v>
      </c>
      <c r="AZ37" s="107"/>
      <c r="BA37" s="107" t="s">
        <v>359</v>
      </c>
      <c r="BB37" s="101"/>
      <c r="BC37" s="104"/>
    </row>
    <row r="38" spans="1:55" s="124" customFormat="1" ht="51.75" thickBot="1">
      <c r="A38" s="121" t="s">
        <v>422</v>
      </c>
      <c r="B38" s="122" t="s">
        <v>423</v>
      </c>
      <c r="C38" s="122" t="s">
        <v>567</v>
      </c>
      <c r="D38" s="40" t="s">
        <v>329</v>
      </c>
      <c r="E38" s="123"/>
      <c r="F38" s="63"/>
      <c r="G38" s="63"/>
      <c r="H38" s="14"/>
      <c r="I38" s="14"/>
      <c r="J38" s="14"/>
      <c r="K38" s="63"/>
      <c r="L38" s="63"/>
      <c r="M38" s="14"/>
      <c r="N38" s="14"/>
      <c r="O38" s="14"/>
      <c r="P38" s="63"/>
      <c r="Q38" s="63"/>
      <c r="R38" s="14"/>
      <c r="S38" s="14"/>
      <c r="T38" s="63"/>
      <c r="U38" s="63"/>
      <c r="V38" s="63"/>
      <c r="W38" s="14"/>
      <c r="X38" s="14"/>
      <c r="Y38" s="63"/>
      <c r="Z38" s="63">
        <v>0.3</v>
      </c>
      <c r="AA38" s="63">
        <v>0.58</v>
      </c>
      <c r="AB38" s="117">
        <f t="shared" si="0"/>
        <v>4310.344827586207</v>
      </c>
      <c r="AC38" s="117">
        <f t="shared" si="1"/>
        <v>8333.333333333334</v>
      </c>
      <c r="AD38" s="63"/>
      <c r="AE38" s="63">
        <v>0.01</v>
      </c>
      <c r="AF38" s="63">
        <v>0.1</v>
      </c>
      <c r="AG38" s="14">
        <f t="shared" si="4"/>
        <v>66250</v>
      </c>
      <c r="AH38" s="14">
        <f t="shared" si="5"/>
        <v>662500</v>
      </c>
      <c r="AI38" s="63"/>
      <c r="AJ38" s="64"/>
      <c r="AK38" s="64"/>
      <c r="AL38" s="84"/>
      <c r="AM38" s="84"/>
      <c r="AN38" s="64"/>
      <c r="AO38" s="63"/>
      <c r="AP38" s="63"/>
      <c r="AQ38" s="14"/>
      <c r="AR38" s="14"/>
      <c r="AS38" s="63"/>
      <c r="AT38" s="58"/>
      <c r="AU38" s="120"/>
      <c r="AV38" s="84"/>
      <c r="AW38" s="84"/>
      <c r="AX38" s="56"/>
      <c r="AY38" s="58" t="s">
        <v>358</v>
      </c>
      <c r="AZ38" s="58"/>
      <c r="BA38" s="58" t="s">
        <v>359</v>
      </c>
      <c r="BB38" s="56"/>
      <c r="BC38" s="78"/>
    </row>
    <row r="39" spans="1:55" s="103" customFormat="1" ht="51.75" thickBot="1">
      <c r="A39" s="105" t="s">
        <v>568</v>
      </c>
      <c r="B39" s="106" t="s">
        <v>569</v>
      </c>
      <c r="C39" s="106" t="s">
        <v>56</v>
      </c>
      <c r="D39" s="94" t="s">
        <v>330</v>
      </c>
      <c r="E39" s="15"/>
      <c r="F39" s="96"/>
      <c r="G39" s="96"/>
      <c r="H39" s="16"/>
      <c r="I39" s="16"/>
      <c r="J39" s="16"/>
      <c r="K39" s="96"/>
      <c r="L39" s="96"/>
      <c r="M39" s="16"/>
      <c r="N39" s="16"/>
      <c r="O39" s="16"/>
      <c r="P39" s="96"/>
      <c r="Q39" s="96"/>
      <c r="R39" s="16"/>
      <c r="S39" s="16"/>
      <c r="T39" s="96"/>
      <c r="U39" s="96"/>
      <c r="V39" s="96"/>
      <c r="W39" s="16"/>
      <c r="X39" s="16"/>
      <c r="Y39" s="96"/>
      <c r="Z39" s="96">
        <v>0.25</v>
      </c>
      <c r="AA39" s="96">
        <v>0.56</v>
      </c>
      <c r="AB39" s="117">
        <f t="shared" si="0"/>
        <v>4464.285714285714</v>
      </c>
      <c r="AC39" s="117">
        <f t="shared" si="1"/>
        <v>10000</v>
      </c>
      <c r="AD39" s="96"/>
      <c r="AE39" s="96">
        <v>0.03</v>
      </c>
      <c r="AF39" s="96">
        <v>0.15</v>
      </c>
      <c r="AG39" s="16">
        <f t="shared" si="4"/>
        <v>44166.66666666667</v>
      </c>
      <c r="AH39" s="16">
        <f t="shared" si="5"/>
        <v>220833.33333333334</v>
      </c>
      <c r="AI39" s="96"/>
      <c r="AJ39" s="99"/>
      <c r="AK39" s="99"/>
      <c r="AL39" s="100"/>
      <c r="AM39" s="100"/>
      <c r="AN39" s="99"/>
      <c r="AO39" s="96"/>
      <c r="AP39" s="96"/>
      <c r="AQ39" s="16"/>
      <c r="AR39" s="16"/>
      <c r="AS39" s="96"/>
      <c r="AT39" s="107"/>
      <c r="AU39" s="108"/>
      <c r="AV39" s="100"/>
      <c r="AW39" s="100"/>
      <c r="AX39" s="101"/>
      <c r="AY39" s="114" t="s">
        <v>358</v>
      </c>
      <c r="AZ39" s="114"/>
      <c r="BA39" s="114" t="s">
        <v>359</v>
      </c>
      <c r="BB39" s="101"/>
      <c r="BC39" s="104"/>
    </row>
    <row r="40" spans="1:55" s="124" customFormat="1" ht="51.75" thickBot="1">
      <c r="A40" s="125" t="s">
        <v>432</v>
      </c>
      <c r="B40" s="126" t="s">
        <v>433</v>
      </c>
      <c r="C40" s="126" t="s">
        <v>434</v>
      </c>
      <c r="D40" s="40" t="s">
        <v>326</v>
      </c>
      <c r="E40" s="123"/>
      <c r="F40" s="63"/>
      <c r="G40" s="63"/>
      <c r="H40" s="14"/>
      <c r="I40" s="14"/>
      <c r="J40" s="14"/>
      <c r="K40" s="63"/>
      <c r="L40" s="63"/>
      <c r="M40" s="14"/>
      <c r="N40" s="14"/>
      <c r="O40" s="14"/>
      <c r="P40" s="63"/>
      <c r="Q40" s="63"/>
      <c r="R40" s="14"/>
      <c r="S40" s="14"/>
      <c r="T40" s="63"/>
      <c r="U40" s="63"/>
      <c r="V40" s="63"/>
      <c r="W40" s="14"/>
      <c r="X40" s="14"/>
      <c r="Y40" s="63"/>
      <c r="Z40" s="63">
        <v>0.4</v>
      </c>
      <c r="AA40" s="63">
        <v>0.59</v>
      </c>
      <c r="AB40" s="117">
        <f t="shared" si="0"/>
        <v>4237.28813559322</v>
      </c>
      <c r="AC40" s="117">
        <f t="shared" si="1"/>
        <v>6250</v>
      </c>
      <c r="AD40" s="63"/>
      <c r="AE40" s="63"/>
      <c r="AF40" s="63"/>
      <c r="AG40" s="14"/>
      <c r="AH40" s="14"/>
      <c r="AI40" s="63"/>
      <c r="AJ40" s="64"/>
      <c r="AK40" s="64"/>
      <c r="AL40" s="84"/>
      <c r="AM40" s="84"/>
      <c r="AN40" s="64"/>
      <c r="AO40" s="63"/>
      <c r="AP40" s="63"/>
      <c r="AQ40" s="14"/>
      <c r="AR40" s="14"/>
      <c r="AS40" s="63"/>
      <c r="AT40" s="58"/>
      <c r="AU40" s="120"/>
      <c r="AV40" s="84"/>
      <c r="AW40" s="84"/>
      <c r="AX40" s="56"/>
      <c r="AY40" s="58" t="s">
        <v>358</v>
      </c>
      <c r="AZ40" s="58"/>
      <c r="BA40" s="58" t="s">
        <v>359</v>
      </c>
      <c r="BB40" s="56"/>
      <c r="BC40" s="78"/>
    </row>
    <row r="41" spans="1:55" s="103" customFormat="1" ht="51.75" thickBot="1">
      <c r="A41" s="92" t="s">
        <v>435</v>
      </c>
      <c r="B41" s="93" t="s">
        <v>436</v>
      </c>
      <c r="C41" s="93" t="s">
        <v>438</v>
      </c>
      <c r="D41" s="94" t="s">
        <v>326</v>
      </c>
      <c r="E41" s="15"/>
      <c r="F41" s="96"/>
      <c r="G41" s="96"/>
      <c r="H41" s="16"/>
      <c r="I41" s="16"/>
      <c r="J41" s="16"/>
      <c r="K41" s="96"/>
      <c r="L41" s="96"/>
      <c r="M41" s="16"/>
      <c r="N41" s="16"/>
      <c r="O41" s="16"/>
      <c r="P41" s="96"/>
      <c r="Q41" s="96"/>
      <c r="R41" s="16"/>
      <c r="S41" s="16"/>
      <c r="T41" s="96"/>
      <c r="U41" s="96"/>
      <c r="V41" s="96"/>
      <c r="W41" s="16"/>
      <c r="X41" s="16"/>
      <c r="Y41" s="96"/>
      <c r="Z41" s="96">
        <v>0.4</v>
      </c>
      <c r="AA41" s="96">
        <v>0.59</v>
      </c>
      <c r="AB41" s="117">
        <f t="shared" si="0"/>
        <v>4237.28813559322</v>
      </c>
      <c r="AC41" s="117">
        <f t="shared" si="1"/>
        <v>6250</v>
      </c>
      <c r="AD41" s="96"/>
      <c r="AE41" s="96"/>
      <c r="AF41" s="96"/>
      <c r="AG41" s="16"/>
      <c r="AH41" s="16"/>
      <c r="AI41" s="96"/>
      <c r="AJ41" s="99"/>
      <c r="AK41" s="99"/>
      <c r="AL41" s="100"/>
      <c r="AM41" s="100"/>
      <c r="AN41" s="99"/>
      <c r="AO41" s="96"/>
      <c r="AP41" s="96"/>
      <c r="AQ41" s="16"/>
      <c r="AR41" s="16"/>
      <c r="AS41" s="96"/>
      <c r="AT41" s="107"/>
      <c r="AU41" s="108"/>
      <c r="AV41" s="100"/>
      <c r="AW41" s="100"/>
      <c r="AX41" s="101"/>
      <c r="AY41" s="114" t="s">
        <v>358</v>
      </c>
      <c r="AZ41" s="114"/>
      <c r="BA41" s="114" t="s">
        <v>359</v>
      </c>
      <c r="BB41" s="101"/>
      <c r="BC41" s="104"/>
    </row>
    <row r="42" spans="1:55" s="124" customFormat="1" ht="39" thickBot="1">
      <c r="A42" s="121" t="s">
        <v>570</v>
      </c>
      <c r="B42" s="122" t="s">
        <v>571</v>
      </c>
      <c r="C42" s="122" t="s">
        <v>57</v>
      </c>
      <c r="D42" s="40" t="s">
        <v>326</v>
      </c>
      <c r="E42" s="123"/>
      <c r="F42" s="63"/>
      <c r="G42" s="63"/>
      <c r="H42" s="14"/>
      <c r="I42" s="14"/>
      <c r="J42" s="14"/>
      <c r="K42" s="63"/>
      <c r="L42" s="63"/>
      <c r="M42" s="14"/>
      <c r="N42" s="14"/>
      <c r="O42" s="14"/>
      <c r="P42" s="63"/>
      <c r="Q42" s="63"/>
      <c r="R42" s="14"/>
      <c r="S42" s="14"/>
      <c r="T42" s="63"/>
      <c r="U42" s="63"/>
      <c r="V42" s="63"/>
      <c r="W42" s="14"/>
      <c r="X42" s="14"/>
      <c r="Y42" s="63"/>
      <c r="Z42" s="63">
        <v>0.4</v>
      </c>
      <c r="AA42" s="63">
        <v>0.59</v>
      </c>
      <c r="AB42" s="117">
        <f t="shared" si="0"/>
        <v>4237.28813559322</v>
      </c>
      <c r="AC42" s="117">
        <f t="shared" si="1"/>
        <v>6250</v>
      </c>
      <c r="AD42" s="63"/>
      <c r="AE42" s="63"/>
      <c r="AF42" s="63"/>
      <c r="AG42" s="14"/>
      <c r="AH42" s="14"/>
      <c r="AI42" s="63"/>
      <c r="AJ42" s="64"/>
      <c r="AK42" s="64"/>
      <c r="AL42" s="84"/>
      <c r="AM42" s="84"/>
      <c r="AN42" s="64"/>
      <c r="AO42" s="63"/>
      <c r="AP42" s="63"/>
      <c r="AQ42" s="14"/>
      <c r="AR42" s="14"/>
      <c r="AS42" s="63"/>
      <c r="AT42" s="58"/>
      <c r="AU42" s="120"/>
      <c r="AV42" s="84"/>
      <c r="AW42" s="84"/>
      <c r="AX42" s="56"/>
      <c r="AY42" s="58" t="s">
        <v>358</v>
      </c>
      <c r="AZ42" s="58"/>
      <c r="BA42" s="58" t="s">
        <v>359</v>
      </c>
      <c r="BB42" s="56"/>
      <c r="BC42" s="76"/>
    </row>
    <row r="43" spans="1:55" s="103" customFormat="1" ht="64.5" thickBot="1">
      <c r="A43" s="106" t="s">
        <v>118</v>
      </c>
      <c r="B43" s="106" t="s">
        <v>119</v>
      </c>
      <c r="C43" s="106" t="s">
        <v>120</v>
      </c>
      <c r="D43" s="94" t="s">
        <v>331</v>
      </c>
      <c r="E43" s="15"/>
      <c r="F43" s="96">
        <v>0.0001</v>
      </c>
      <c r="G43" s="96">
        <v>0.002</v>
      </c>
      <c r="H43" s="16">
        <f>90/G43</f>
        <v>45000</v>
      </c>
      <c r="I43" s="16">
        <f>90/F43</f>
        <v>900000</v>
      </c>
      <c r="J43" s="16"/>
      <c r="K43" s="96"/>
      <c r="L43" s="96"/>
      <c r="M43" s="16"/>
      <c r="N43" s="16"/>
      <c r="O43" s="16"/>
      <c r="P43" s="96">
        <v>0.001</v>
      </c>
      <c r="Q43" s="96">
        <v>0.02</v>
      </c>
      <c r="R43" s="16">
        <f>8000/Q43</f>
        <v>400000</v>
      </c>
      <c r="S43" s="16">
        <f>8000/P43</f>
        <v>8000000</v>
      </c>
      <c r="T43" s="96"/>
      <c r="U43" s="96"/>
      <c r="V43" s="96"/>
      <c r="W43" s="16"/>
      <c r="X43" s="16"/>
      <c r="Y43" s="96"/>
      <c r="Z43" s="96">
        <v>0.89</v>
      </c>
      <c r="AA43" s="96">
        <v>0.98</v>
      </c>
      <c r="AB43" s="117">
        <f t="shared" si="0"/>
        <v>2551.0204081632655</v>
      </c>
      <c r="AC43" s="117">
        <f t="shared" si="1"/>
        <v>2808.9887640449438</v>
      </c>
      <c r="AD43" s="96"/>
      <c r="AE43" s="96"/>
      <c r="AF43" s="96"/>
      <c r="AG43" s="16"/>
      <c r="AH43" s="16"/>
      <c r="AI43" s="96"/>
      <c r="AJ43" s="99"/>
      <c r="AK43" s="99"/>
      <c r="AL43" s="100"/>
      <c r="AM43" s="100"/>
      <c r="AN43" s="99"/>
      <c r="AO43" s="96">
        <v>0.001</v>
      </c>
      <c r="AP43" s="96">
        <v>0.005</v>
      </c>
      <c r="AQ43" s="16">
        <f>30/AP43</f>
        <v>6000</v>
      </c>
      <c r="AR43" s="16">
        <f>30/AO43</f>
        <v>30000</v>
      </c>
      <c r="AS43" s="96"/>
      <c r="AT43" s="107"/>
      <c r="AU43" s="108"/>
      <c r="AV43" s="100"/>
      <c r="AW43" s="100"/>
      <c r="AX43" s="101"/>
      <c r="AY43" s="114" t="s">
        <v>361</v>
      </c>
      <c r="AZ43" s="114"/>
      <c r="BA43" s="114" t="s">
        <v>384</v>
      </c>
      <c r="BB43" s="101"/>
      <c r="BC43" s="104"/>
    </row>
    <row r="44" spans="1:55" ht="39" thickBot="1">
      <c r="A44" s="47" t="s">
        <v>572</v>
      </c>
      <c r="B44" s="48" t="s">
        <v>573</v>
      </c>
      <c r="C44" s="48" t="s">
        <v>58</v>
      </c>
      <c r="D44" s="40" t="s">
        <v>332</v>
      </c>
      <c r="E44" s="1"/>
      <c r="F44" s="63"/>
      <c r="G44" s="63"/>
      <c r="H44" s="14"/>
      <c r="I44" s="14"/>
      <c r="J44" s="14"/>
      <c r="K44" s="63"/>
      <c r="L44" s="63"/>
      <c r="M44" s="14"/>
      <c r="N44" s="14"/>
      <c r="O44" s="14"/>
      <c r="P44" s="63"/>
      <c r="Q44" s="63"/>
      <c r="R44" s="14"/>
      <c r="S44" s="14"/>
      <c r="T44" s="63"/>
      <c r="U44" s="63"/>
      <c r="V44" s="63"/>
      <c r="W44" s="14"/>
      <c r="X44" s="14"/>
      <c r="Y44" s="63"/>
      <c r="Z44" s="63">
        <v>0.25</v>
      </c>
      <c r="AA44" s="63">
        <v>0.49</v>
      </c>
      <c r="AB44" s="117">
        <f t="shared" si="0"/>
        <v>5102.040816326531</v>
      </c>
      <c r="AC44" s="117">
        <f t="shared" si="1"/>
        <v>10000</v>
      </c>
      <c r="AD44" s="63"/>
      <c r="AE44" s="63"/>
      <c r="AF44" s="63"/>
      <c r="AG44" s="14"/>
      <c r="AH44" s="14"/>
      <c r="AI44" s="63"/>
      <c r="AJ44" s="64"/>
      <c r="AK44" s="64"/>
      <c r="AL44" s="84"/>
      <c r="AM44" s="84"/>
      <c r="AN44" s="64"/>
      <c r="AO44" s="63"/>
      <c r="AP44" s="63"/>
      <c r="AQ44" s="14"/>
      <c r="AR44" s="14"/>
      <c r="AS44" s="63"/>
      <c r="AT44" s="58"/>
      <c r="AU44" s="79"/>
      <c r="AV44" s="86"/>
      <c r="AW44" s="86"/>
      <c r="AY44" s="114" t="s">
        <v>385</v>
      </c>
      <c r="AZ44" s="114"/>
      <c r="BA44" s="114" t="s">
        <v>359</v>
      </c>
      <c r="BC44" s="76"/>
    </row>
    <row r="45" spans="1:55" s="103" customFormat="1" ht="39" thickBot="1">
      <c r="A45" s="105" t="s">
        <v>574</v>
      </c>
      <c r="B45" s="106" t="s">
        <v>575</v>
      </c>
      <c r="C45" s="106" t="s">
        <v>60</v>
      </c>
      <c r="D45" s="94" t="s">
        <v>332</v>
      </c>
      <c r="E45" s="15"/>
      <c r="F45" s="96"/>
      <c r="G45" s="96"/>
      <c r="H45" s="16"/>
      <c r="I45" s="16"/>
      <c r="J45" s="16"/>
      <c r="K45" s="96"/>
      <c r="L45" s="96"/>
      <c r="M45" s="16"/>
      <c r="N45" s="16"/>
      <c r="O45" s="16"/>
      <c r="P45" s="96"/>
      <c r="Q45" s="96"/>
      <c r="R45" s="16"/>
      <c r="S45" s="16"/>
      <c r="T45" s="96"/>
      <c r="U45" s="96"/>
      <c r="V45" s="96"/>
      <c r="W45" s="16"/>
      <c r="X45" s="16"/>
      <c r="Y45" s="96"/>
      <c r="Z45" s="96">
        <v>0.25</v>
      </c>
      <c r="AA45" s="96">
        <v>0.49</v>
      </c>
      <c r="AB45" s="117">
        <f t="shared" si="0"/>
        <v>5102.040816326531</v>
      </c>
      <c r="AC45" s="117">
        <f t="shared" si="1"/>
        <v>10000</v>
      </c>
      <c r="AD45" s="96"/>
      <c r="AE45" s="96"/>
      <c r="AF45" s="96"/>
      <c r="AG45" s="16"/>
      <c r="AH45" s="16"/>
      <c r="AI45" s="96"/>
      <c r="AJ45" s="99"/>
      <c r="AK45" s="99"/>
      <c r="AL45" s="100"/>
      <c r="AM45" s="100"/>
      <c r="AN45" s="99"/>
      <c r="AO45" s="96"/>
      <c r="AP45" s="96"/>
      <c r="AQ45" s="16"/>
      <c r="AR45" s="16"/>
      <c r="AS45" s="96"/>
      <c r="AT45" s="107"/>
      <c r="AU45" s="108"/>
      <c r="AV45" s="100"/>
      <c r="AW45" s="100"/>
      <c r="AX45" s="101"/>
      <c r="AY45" s="114" t="s">
        <v>385</v>
      </c>
      <c r="AZ45" s="114"/>
      <c r="BA45" s="114" t="s">
        <v>359</v>
      </c>
      <c r="BB45" s="101"/>
      <c r="BC45" s="102"/>
    </row>
    <row r="46" spans="1:55" s="124" customFormat="1" ht="77.25" thickBot="1">
      <c r="A46" s="122" t="s">
        <v>131</v>
      </c>
      <c r="B46" s="122" t="s">
        <v>132</v>
      </c>
      <c r="C46" s="126" t="s">
        <v>133</v>
      </c>
      <c r="D46" s="40" t="s">
        <v>351</v>
      </c>
      <c r="E46" s="123"/>
      <c r="F46" s="63"/>
      <c r="G46" s="63"/>
      <c r="H46" s="14"/>
      <c r="I46" s="14"/>
      <c r="J46" s="14"/>
      <c r="K46" s="63">
        <v>0.0005</v>
      </c>
      <c r="L46" s="63">
        <v>0.01</v>
      </c>
      <c r="M46" s="116">
        <f>10/L46</f>
        <v>1000</v>
      </c>
      <c r="N46" s="116">
        <f>10/K46</f>
        <v>20000</v>
      </c>
      <c r="O46" s="14"/>
      <c r="P46" s="63">
        <v>0.0001</v>
      </c>
      <c r="Q46" s="63">
        <v>0.01</v>
      </c>
      <c r="R46" s="14">
        <f>8000/Q46</f>
        <v>800000</v>
      </c>
      <c r="S46" s="14">
        <f>8000/P46</f>
        <v>80000000</v>
      </c>
      <c r="T46" s="63"/>
      <c r="U46" s="63"/>
      <c r="V46" s="63"/>
      <c r="W46" s="14"/>
      <c r="X46" s="14"/>
      <c r="Y46" s="63"/>
      <c r="Z46" s="63">
        <v>0.8</v>
      </c>
      <c r="AA46" s="63">
        <v>0.95</v>
      </c>
      <c r="AB46" s="83">
        <f t="shared" si="0"/>
        <v>2631.5789473684213</v>
      </c>
      <c r="AC46" s="83">
        <f t="shared" si="1"/>
        <v>3125</v>
      </c>
      <c r="AD46" s="63"/>
      <c r="AE46" s="63">
        <v>0.05</v>
      </c>
      <c r="AF46" s="63">
        <v>0.2</v>
      </c>
      <c r="AG46" s="14">
        <f>6625/AF46</f>
        <v>33125</v>
      </c>
      <c r="AH46" s="14">
        <f>6625/AE46</f>
        <v>132500</v>
      </c>
      <c r="AI46" s="63"/>
      <c r="AJ46" s="64"/>
      <c r="AK46" s="64"/>
      <c r="AL46" s="84"/>
      <c r="AM46" s="84"/>
      <c r="AN46" s="64"/>
      <c r="AO46" s="63"/>
      <c r="AP46" s="63"/>
      <c r="AQ46" s="14"/>
      <c r="AR46" s="14"/>
      <c r="AS46" s="63"/>
      <c r="AT46" s="58"/>
      <c r="AU46" s="120"/>
      <c r="AV46" s="84"/>
      <c r="AW46" s="84"/>
      <c r="AX46" s="56"/>
      <c r="AY46" s="58"/>
      <c r="AZ46" s="58"/>
      <c r="BA46" s="58"/>
      <c r="BB46" s="56"/>
      <c r="BC46" s="78"/>
    </row>
    <row r="47" spans="1:55" s="103" customFormat="1" ht="51.75" thickBot="1">
      <c r="A47" s="92" t="s">
        <v>439</v>
      </c>
      <c r="B47" s="93" t="s">
        <v>440</v>
      </c>
      <c r="C47" s="93" t="s">
        <v>441</v>
      </c>
      <c r="D47" s="94" t="s">
        <v>419</v>
      </c>
      <c r="E47" s="15"/>
      <c r="F47" s="96">
        <v>0.01</v>
      </c>
      <c r="G47" s="96">
        <v>0.1</v>
      </c>
      <c r="H47" s="16">
        <f>90/G47</f>
        <v>900</v>
      </c>
      <c r="I47" s="16">
        <f>90/F47</f>
        <v>9000</v>
      </c>
      <c r="J47" s="16"/>
      <c r="K47" s="96"/>
      <c r="L47" s="96"/>
      <c r="M47" s="16"/>
      <c r="N47" s="16"/>
      <c r="O47" s="16"/>
      <c r="P47" s="96"/>
      <c r="Q47" s="96"/>
      <c r="R47" s="16"/>
      <c r="S47" s="16"/>
      <c r="T47" s="96"/>
      <c r="U47" s="96">
        <v>0.01</v>
      </c>
      <c r="V47" s="96">
        <v>0.1</v>
      </c>
      <c r="W47" s="16">
        <f>100/V47</f>
        <v>1000</v>
      </c>
      <c r="X47" s="16">
        <f>100/U47</f>
        <v>10000</v>
      </c>
      <c r="Y47" s="96"/>
      <c r="Z47" s="96"/>
      <c r="AA47" s="96"/>
      <c r="AB47" s="98"/>
      <c r="AC47" s="98"/>
      <c r="AD47" s="96"/>
      <c r="AE47" s="96"/>
      <c r="AF47" s="96"/>
      <c r="AG47" s="16"/>
      <c r="AH47" s="16"/>
      <c r="AI47" s="96"/>
      <c r="AJ47" s="99"/>
      <c r="AK47" s="99"/>
      <c r="AL47" s="100"/>
      <c r="AM47" s="100"/>
      <c r="AN47" s="99"/>
      <c r="AO47" s="96">
        <v>0.35</v>
      </c>
      <c r="AP47" s="96">
        <v>0.45</v>
      </c>
      <c r="AQ47" s="116">
        <f>30/AP47</f>
        <v>66.66666666666667</v>
      </c>
      <c r="AR47" s="116">
        <f>30/AO47</f>
        <v>85.71428571428572</v>
      </c>
      <c r="AS47" s="96"/>
      <c r="AT47" s="107"/>
      <c r="AU47" s="108"/>
      <c r="AV47" s="100"/>
      <c r="AW47" s="100"/>
      <c r="AX47" s="101"/>
      <c r="AY47" s="114" t="s">
        <v>361</v>
      </c>
      <c r="AZ47" s="114" t="s">
        <v>366</v>
      </c>
      <c r="BA47" s="114" t="s">
        <v>361</v>
      </c>
      <c r="BB47" s="101"/>
      <c r="BC47" s="102"/>
    </row>
    <row r="48" spans="1:55" s="124" customFormat="1" ht="64.5" thickBot="1">
      <c r="A48" s="125" t="s">
        <v>442</v>
      </c>
      <c r="B48" s="126" t="s">
        <v>443</v>
      </c>
      <c r="C48" s="126" t="s">
        <v>500</v>
      </c>
      <c r="D48" s="40" t="s">
        <v>334</v>
      </c>
      <c r="E48" s="123"/>
      <c r="F48" s="63"/>
      <c r="G48" s="63"/>
      <c r="H48" s="14"/>
      <c r="I48" s="14"/>
      <c r="J48" s="14"/>
      <c r="K48" s="63"/>
      <c r="L48" s="63"/>
      <c r="M48" s="14"/>
      <c r="N48" s="14"/>
      <c r="O48" s="14"/>
      <c r="P48" s="63"/>
      <c r="Q48" s="63"/>
      <c r="R48" s="14"/>
      <c r="S48" s="14"/>
      <c r="T48" s="63"/>
      <c r="U48" s="63"/>
      <c r="V48" s="63"/>
      <c r="W48" s="14"/>
      <c r="X48" s="14"/>
      <c r="Y48" s="63"/>
      <c r="Z48" s="63">
        <v>0.6</v>
      </c>
      <c r="AA48" s="63">
        <v>0.8</v>
      </c>
      <c r="AB48" s="117">
        <f t="shared" si="0"/>
        <v>3125</v>
      </c>
      <c r="AC48" s="117">
        <f t="shared" si="1"/>
        <v>4166.666666666667</v>
      </c>
      <c r="AD48" s="63"/>
      <c r="AE48" s="63"/>
      <c r="AF48" s="63"/>
      <c r="AG48" s="14"/>
      <c r="AH48" s="14"/>
      <c r="AI48" s="63"/>
      <c r="AJ48" s="64"/>
      <c r="AK48" s="64"/>
      <c r="AL48" s="84"/>
      <c r="AM48" s="84"/>
      <c r="AN48" s="64"/>
      <c r="AO48" s="63"/>
      <c r="AP48" s="63"/>
      <c r="AQ48" s="14"/>
      <c r="AR48" s="14"/>
      <c r="AS48" s="63"/>
      <c r="AT48" s="58"/>
      <c r="AU48" s="120"/>
      <c r="AV48" s="84"/>
      <c r="AW48" s="84"/>
      <c r="AX48" s="56"/>
      <c r="AY48" s="58" t="s">
        <v>386</v>
      </c>
      <c r="AZ48" s="58"/>
      <c r="BA48" s="58" t="s">
        <v>386</v>
      </c>
      <c r="BB48" s="56"/>
      <c r="BC48" s="76"/>
    </row>
    <row r="49" spans="1:55" s="103" customFormat="1" ht="77.25" thickBot="1">
      <c r="A49" s="105" t="s">
        <v>576</v>
      </c>
      <c r="B49" s="106" t="s">
        <v>577</v>
      </c>
      <c r="C49" s="106" t="s">
        <v>59</v>
      </c>
      <c r="D49" s="94" t="s">
        <v>335</v>
      </c>
      <c r="E49" s="15"/>
      <c r="F49" s="96"/>
      <c r="G49" s="96"/>
      <c r="H49" s="16"/>
      <c r="I49" s="16"/>
      <c r="J49" s="16"/>
      <c r="K49" s="96"/>
      <c r="L49" s="96"/>
      <c r="M49" s="16"/>
      <c r="N49" s="16"/>
      <c r="O49" s="16"/>
      <c r="P49" s="96"/>
      <c r="Q49" s="96"/>
      <c r="R49" s="16"/>
      <c r="S49" s="16"/>
      <c r="T49" s="96"/>
      <c r="U49" s="96">
        <v>0.005</v>
      </c>
      <c r="V49" s="96">
        <v>0.2</v>
      </c>
      <c r="W49" s="116">
        <f>100/V49</f>
        <v>500</v>
      </c>
      <c r="X49" s="116">
        <f>100/U49</f>
        <v>20000</v>
      </c>
      <c r="Y49" s="96"/>
      <c r="Z49" s="96">
        <v>0.3</v>
      </c>
      <c r="AA49" s="96">
        <v>0.45</v>
      </c>
      <c r="AB49" s="98">
        <f t="shared" si="0"/>
        <v>5555.555555555556</v>
      </c>
      <c r="AC49" s="98">
        <f t="shared" si="1"/>
        <v>8333.333333333334</v>
      </c>
      <c r="AD49" s="96"/>
      <c r="AE49" s="96"/>
      <c r="AF49" s="96"/>
      <c r="AG49" s="16"/>
      <c r="AH49" s="16"/>
      <c r="AI49" s="96"/>
      <c r="AJ49" s="99"/>
      <c r="AK49" s="99"/>
      <c r="AL49" s="100"/>
      <c r="AM49" s="100"/>
      <c r="AN49" s="99"/>
      <c r="AO49" s="96"/>
      <c r="AP49" s="96"/>
      <c r="AQ49" s="16"/>
      <c r="AR49" s="16"/>
      <c r="AS49" s="96"/>
      <c r="AT49" s="107"/>
      <c r="AU49" s="108"/>
      <c r="AV49" s="100"/>
      <c r="AW49" s="100"/>
      <c r="AX49" s="101"/>
      <c r="AY49" s="114" t="s">
        <v>387</v>
      </c>
      <c r="AZ49" s="114" t="s">
        <v>371</v>
      </c>
      <c r="BA49" s="114" t="s">
        <v>388</v>
      </c>
      <c r="BB49" s="101"/>
      <c r="BC49" s="102"/>
    </row>
    <row r="50" spans="1:55" s="124" customFormat="1" ht="77.25" thickBot="1">
      <c r="A50" s="121" t="s">
        <v>578</v>
      </c>
      <c r="B50" s="122" t="s">
        <v>579</v>
      </c>
      <c r="C50" s="122" t="s">
        <v>61</v>
      </c>
      <c r="D50" s="40" t="s">
        <v>336</v>
      </c>
      <c r="E50" s="123"/>
      <c r="F50" s="63"/>
      <c r="G50" s="63"/>
      <c r="H50" s="14"/>
      <c r="I50" s="14"/>
      <c r="J50" s="14"/>
      <c r="K50" s="63">
        <v>0.001</v>
      </c>
      <c r="L50" s="63">
        <v>0.01</v>
      </c>
      <c r="M50" s="116">
        <f>10/L50</f>
        <v>1000</v>
      </c>
      <c r="N50" s="116">
        <f>10/K50</f>
        <v>10000</v>
      </c>
      <c r="O50" s="14"/>
      <c r="P50" s="63"/>
      <c r="Q50" s="63"/>
      <c r="R50" s="14"/>
      <c r="S50" s="14"/>
      <c r="T50" s="63"/>
      <c r="U50" s="63">
        <v>0.005</v>
      </c>
      <c r="V50" s="63">
        <v>0.1</v>
      </c>
      <c r="W50" s="14">
        <f>100/V50</f>
        <v>1000</v>
      </c>
      <c r="X50" s="14">
        <f>100/U50</f>
        <v>20000</v>
      </c>
      <c r="Y50" s="63"/>
      <c r="Z50" s="63">
        <v>0.27</v>
      </c>
      <c r="AA50" s="63">
        <v>0.35</v>
      </c>
      <c r="AB50" s="83">
        <f t="shared" si="0"/>
        <v>7142.857142857143</v>
      </c>
      <c r="AC50" s="83">
        <f t="shared" si="1"/>
        <v>9259.25925925926</v>
      </c>
      <c r="AD50" s="63"/>
      <c r="AE50" s="63">
        <v>0.03</v>
      </c>
      <c r="AF50" s="63">
        <v>0.15</v>
      </c>
      <c r="AG50" s="14">
        <f>6625/AF50</f>
        <v>44166.66666666667</v>
      </c>
      <c r="AH50" s="14">
        <f>6625/AE50</f>
        <v>220833.33333333334</v>
      </c>
      <c r="AI50" s="63"/>
      <c r="AJ50" s="64"/>
      <c r="AK50" s="64"/>
      <c r="AL50" s="84"/>
      <c r="AM50" s="84"/>
      <c r="AN50" s="64"/>
      <c r="AO50" s="63"/>
      <c r="AP50" s="63"/>
      <c r="AQ50" s="14"/>
      <c r="AR50" s="14"/>
      <c r="AS50" s="63"/>
      <c r="AT50" s="58"/>
      <c r="AU50" s="120"/>
      <c r="AV50" s="84"/>
      <c r="AW50" s="84"/>
      <c r="AX50" s="56"/>
      <c r="AY50" s="58" t="s">
        <v>377</v>
      </c>
      <c r="AZ50" s="58" t="s">
        <v>364</v>
      </c>
      <c r="BA50" s="58" t="s">
        <v>361</v>
      </c>
      <c r="BB50" s="56"/>
      <c r="BC50" s="78"/>
    </row>
    <row r="51" spans="1:55" s="103" customFormat="1" ht="51.75" thickBot="1">
      <c r="A51" s="105" t="s">
        <v>580</v>
      </c>
      <c r="B51" s="106" t="s">
        <v>581</v>
      </c>
      <c r="C51" s="106" t="s">
        <v>62</v>
      </c>
      <c r="D51" s="94" t="s">
        <v>337</v>
      </c>
      <c r="E51" s="15"/>
      <c r="F51" s="96"/>
      <c r="G51" s="96"/>
      <c r="H51" s="16"/>
      <c r="I51" s="16"/>
      <c r="J51" s="16"/>
      <c r="K51" s="96"/>
      <c r="L51" s="96"/>
      <c r="M51" s="16"/>
      <c r="N51" s="16"/>
      <c r="O51" s="16"/>
      <c r="P51" s="96"/>
      <c r="Q51" s="96"/>
      <c r="R51" s="16"/>
      <c r="S51" s="16"/>
      <c r="T51" s="96"/>
      <c r="U51" s="96"/>
      <c r="V51" s="96"/>
      <c r="W51" s="16"/>
      <c r="X51" s="16"/>
      <c r="Y51" s="96"/>
      <c r="Z51" s="96">
        <v>0.35</v>
      </c>
      <c r="AA51" s="96">
        <v>0.45</v>
      </c>
      <c r="AB51" s="117">
        <f t="shared" si="0"/>
        <v>5555.555555555556</v>
      </c>
      <c r="AC51" s="117">
        <f t="shared" si="1"/>
        <v>7142.857142857143</v>
      </c>
      <c r="AD51" s="96"/>
      <c r="AE51" s="96"/>
      <c r="AF51" s="96"/>
      <c r="AG51" s="16"/>
      <c r="AH51" s="16"/>
      <c r="AI51" s="96"/>
      <c r="AJ51" s="99"/>
      <c r="AK51" s="99"/>
      <c r="AL51" s="100"/>
      <c r="AM51" s="100"/>
      <c r="AN51" s="99"/>
      <c r="AO51" s="96"/>
      <c r="AP51" s="96"/>
      <c r="AQ51" s="16"/>
      <c r="AR51" s="16"/>
      <c r="AS51" s="96"/>
      <c r="AT51" s="107"/>
      <c r="AU51" s="108"/>
      <c r="AV51" s="100"/>
      <c r="AW51" s="100"/>
      <c r="AX51" s="101"/>
      <c r="AY51" s="114" t="s">
        <v>366</v>
      </c>
      <c r="AZ51" s="114"/>
      <c r="BA51" s="114" t="s">
        <v>389</v>
      </c>
      <c r="BB51" s="101"/>
      <c r="BC51" s="102"/>
    </row>
    <row r="52" spans="1:55" s="124" customFormat="1" ht="26.25" thickBot="1">
      <c r="A52" s="121" t="s">
        <v>582</v>
      </c>
      <c r="B52" s="122" t="s">
        <v>583</v>
      </c>
      <c r="C52" s="122" t="s">
        <v>584</v>
      </c>
      <c r="D52" s="40" t="s">
        <v>338</v>
      </c>
      <c r="E52" s="123"/>
      <c r="F52" s="63"/>
      <c r="G52" s="63"/>
      <c r="H52" s="14"/>
      <c r="I52" s="14"/>
      <c r="J52" s="14"/>
      <c r="K52" s="63"/>
      <c r="L52" s="63"/>
      <c r="M52" s="14"/>
      <c r="N52" s="14"/>
      <c r="O52" s="14"/>
      <c r="P52" s="63"/>
      <c r="Q52" s="63"/>
      <c r="R52" s="14"/>
      <c r="S52" s="14"/>
      <c r="T52" s="63"/>
      <c r="U52" s="63"/>
      <c r="V52" s="63"/>
      <c r="W52" s="14"/>
      <c r="X52" s="14"/>
      <c r="Y52" s="63"/>
      <c r="Z52" s="63">
        <v>0.21</v>
      </c>
      <c r="AA52" s="63">
        <v>0.44</v>
      </c>
      <c r="AB52" s="117">
        <f t="shared" si="0"/>
        <v>5681.818181818182</v>
      </c>
      <c r="AC52" s="117">
        <f t="shared" si="1"/>
        <v>11904.761904761905</v>
      </c>
      <c r="AD52" s="63"/>
      <c r="AE52" s="63"/>
      <c r="AF52" s="63"/>
      <c r="AG52" s="14"/>
      <c r="AH52" s="14"/>
      <c r="AI52" s="63"/>
      <c r="AJ52" s="64"/>
      <c r="AK52" s="64"/>
      <c r="AL52" s="84"/>
      <c r="AM52" s="84"/>
      <c r="AN52" s="64"/>
      <c r="AO52" s="63"/>
      <c r="AP52" s="63"/>
      <c r="AQ52" s="14"/>
      <c r="AR52" s="14"/>
      <c r="AS52" s="63"/>
      <c r="AT52" s="58"/>
      <c r="AU52" s="120"/>
      <c r="AV52" s="84"/>
      <c r="AW52" s="84"/>
      <c r="AX52" s="56"/>
      <c r="AY52" s="58" t="s">
        <v>390</v>
      </c>
      <c r="AZ52" s="58"/>
      <c r="BA52" s="58" t="s">
        <v>359</v>
      </c>
      <c r="BB52" s="56"/>
      <c r="BC52" s="76"/>
    </row>
    <row r="53" spans="1:55" s="103" customFormat="1" ht="39" thickBot="1">
      <c r="A53" s="92" t="s">
        <v>501</v>
      </c>
      <c r="B53" s="93" t="s">
        <v>502</v>
      </c>
      <c r="C53" s="93" t="s">
        <v>503</v>
      </c>
      <c r="D53" s="94" t="s">
        <v>420</v>
      </c>
      <c r="E53" s="15"/>
      <c r="F53" s="96">
        <v>0.45</v>
      </c>
      <c r="G53" s="96">
        <v>0.6</v>
      </c>
      <c r="H53" s="16">
        <f>90/G53</f>
        <v>150</v>
      </c>
      <c r="I53" s="16">
        <f>90/F53</f>
        <v>200</v>
      </c>
      <c r="J53" s="16"/>
      <c r="K53" s="96"/>
      <c r="L53" s="96"/>
      <c r="M53" s="16"/>
      <c r="N53" s="16"/>
      <c r="O53" s="16"/>
      <c r="P53" s="96"/>
      <c r="Q53" s="96"/>
      <c r="R53" s="16"/>
      <c r="S53" s="16"/>
      <c r="T53" s="96"/>
      <c r="U53" s="96"/>
      <c r="V53" s="96"/>
      <c r="W53" s="16"/>
      <c r="X53" s="16"/>
      <c r="Y53" s="96"/>
      <c r="Z53" s="96"/>
      <c r="AA53" s="96"/>
      <c r="AB53" s="98"/>
      <c r="AC53" s="98"/>
      <c r="AD53" s="96"/>
      <c r="AE53" s="96"/>
      <c r="AF53" s="96"/>
      <c r="AG53" s="16"/>
      <c r="AH53" s="16"/>
      <c r="AI53" s="96"/>
      <c r="AJ53" s="99"/>
      <c r="AK53" s="99"/>
      <c r="AL53" s="100"/>
      <c r="AM53" s="100"/>
      <c r="AN53" s="99"/>
      <c r="AO53" s="96">
        <v>0.2</v>
      </c>
      <c r="AP53" s="96">
        <v>0.3</v>
      </c>
      <c r="AQ53" s="116">
        <f>30/AP53</f>
        <v>100</v>
      </c>
      <c r="AR53" s="116">
        <f>30/AO53</f>
        <v>150</v>
      </c>
      <c r="AS53" s="96"/>
      <c r="AT53" s="107"/>
      <c r="AU53" s="108"/>
      <c r="AV53" s="100"/>
      <c r="AW53" s="100"/>
      <c r="AX53" s="101"/>
      <c r="AY53" s="114" t="s">
        <v>359</v>
      </c>
      <c r="AZ53" s="114"/>
      <c r="BA53" s="114" t="s">
        <v>361</v>
      </c>
      <c r="BB53" s="101"/>
      <c r="BC53" s="102"/>
    </row>
    <row r="54" spans="1:55" s="124" customFormat="1" ht="51.75" thickBot="1">
      <c r="A54" s="121" t="s">
        <v>585</v>
      </c>
      <c r="B54" s="122" t="s">
        <v>586</v>
      </c>
      <c r="C54" s="122" t="s">
        <v>63</v>
      </c>
      <c r="D54" s="40" t="s">
        <v>326</v>
      </c>
      <c r="E54" s="123"/>
      <c r="F54" s="63"/>
      <c r="G54" s="63"/>
      <c r="H54" s="14"/>
      <c r="I54" s="14"/>
      <c r="J54" s="14"/>
      <c r="K54" s="63"/>
      <c r="L54" s="63"/>
      <c r="M54" s="14"/>
      <c r="N54" s="14"/>
      <c r="O54" s="14"/>
      <c r="P54" s="63"/>
      <c r="Q54" s="63"/>
      <c r="R54" s="14"/>
      <c r="S54" s="14"/>
      <c r="T54" s="63"/>
      <c r="U54" s="63"/>
      <c r="V54" s="63"/>
      <c r="W54" s="14"/>
      <c r="X54" s="14"/>
      <c r="Y54" s="63"/>
      <c r="Z54" s="63">
        <v>0.4</v>
      </c>
      <c r="AA54" s="63">
        <v>0.59</v>
      </c>
      <c r="AB54" s="117">
        <f t="shared" si="0"/>
        <v>4237.28813559322</v>
      </c>
      <c r="AC54" s="117">
        <f t="shared" si="1"/>
        <v>6250</v>
      </c>
      <c r="AD54" s="63"/>
      <c r="AE54" s="63"/>
      <c r="AF54" s="63"/>
      <c r="AG54" s="14"/>
      <c r="AH54" s="14"/>
      <c r="AI54" s="63"/>
      <c r="AJ54" s="64"/>
      <c r="AK54" s="64"/>
      <c r="AL54" s="84"/>
      <c r="AM54" s="84"/>
      <c r="AN54" s="64"/>
      <c r="AO54" s="63"/>
      <c r="AP54" s="63"/>
      <c r="AQ54" s="14"/>
      <c r="AR54" s="14"/>
      <c r="AS54" s="63"/>
      <c r="AT54" s="58"/>
      <c r="AU54" s="120"/>
      <c r="AV54" s="84"/>
      <c r="AW54" s="84"/>
      <c r="AX54" s="56"/>
      <c r="AY54" s="58" t="s">
        <v>358</v>
      </c>
      <c r="AZ54" s="58"/>
      <c r="BA54" s="58" t="s">
        <v>359</v>
      </c>
      <c r="BB54" s="56"/>
      <c r="BC54" s="76"/>
    </row>
    <row r="55" spans="1:55" s="103" customFormat="1" ht="90" thickBot="1">
      <c r="A55" s="106" t="s">
        <v>121</v>
      </c>
      <c r="B55" s="106" t="s">
        <v>122</v>
      </c>
      <c r="C55" s="106" t="s">
        <v>124</v>
      </c>
      <c r="D55" s="94" t="s">
        <v>339</v>
      </c>
      <c r="E55" s="15"/>
      <c r="F55" s="96">
        <v>0.001</v>
      </c>
      <c r="G55" s="96">
        <v>0.01</v>
      </c>
      <c r="H55" s="16">
        <f>90/G55</f>
        <v>9000</v>
      </c>
      <c r="I55" s="16">
        <f>90/F55</f>
        <v>90000</v>
      </c>
      <c r="J55" s="16"/>
      <c r="K55" s="96"/>
      <c r="L55" s="96"/>
      <c r="M55" s="16"/>
      <c r="N55" s="16"/>
      <c r="O55" s="16"/>
      <c r="P55" s="96">
        <v>0.001</v>
      </c>
      <c r="Q55" s="96">
        <v>0.02</v>
      </c>
      <c r="R55" s="16">
        <f>8000/Q55</f>
        <v>400000</v>
      </c>
      <c r="S55" s="16">
        <f>8000/P55</f>
        <v>8000000</v>
      </c>
      <c r="T55" s="96"/>
      <c r="U55" s="96">
        <v>0.005</v>
      </c>
      <c r="V55" s="96">
        <v>0.05</v>
      </c>
      <c r="W55" s="16">
        <f>100/V55</f>
        <v>2000</v>
      </c>
      <c r="X55" s="16">
        <f>100/U55</f>
        <v>20000</v>
      </c>
      <c r="Y55" s="96"/>
      <c r="Z55" s="96">
        <v>0.58</v>
      </c>
      <c r="AA55" s="96">
        <v>0.8</v>
      </c>
      <c r="AB55" s="98">
        <f t="shared" si="0"/>
        <v>3125</v>
      </c>
      <c r="AC55" s="98">
        <f t="shared" si="1"/>
        <v>4310.344827586207</v>
      </c>
      <c r="AD55" s="96"/>
      <c r="AE55" s="96">
        <v>0.01</v>
      </c>
      <c r="AF55" s="96">
        <v>0.1</v>
      </c>
      <c r="AG55" s="16">
        <f>6625/AF55</f>
        <v>66250</v>
      </c>
      <c r="AH55" s="16">
        <f>6625/AE55</f>
        <v>662500</v>
      </c>
      <c r="AI55" s="96"/>
      <c r="AJ55" s="96">
        <v>0.0001</v>
      </c>
      <c r="AK55" s="96">
        <v>0.001</v>
      </c>
      <c r="AL55" s="16">
        <f>57/AK55</f>
        <v>57000</v>
      </c>
      <c r="AM55" s="16">
        <f>57/AJ55</f>
        <v>570000</v>
      </c>
      <c r="AN55" s="96"/>
      <c r="AO55" s="96">
        <v>0.001</v>
      </c>
      <c r="AP55" s="96">
        <v>0.04</v>
      </c>
      <c r="AQ55" s="116">
        <f>30/AP55</f>
        <v>750</v>
      </c>
      <c r="AR55" s="116">
        <f>30/AO55</f>
        <v>30000</v>
      </c>
      <c r="AS55" s="96"/>
      <c r="AT55" s="109">
        <v>0.001</v>
      </c>
      <c r="AU55" s="108">
        <v>0.005</v>
      </c>
      <c r="AV55" s="100">
        <f>57/AU55</f>
        <v>11400</v>
      </c>
      <c r="AW55" s="100">
        <f>57/AT55</f>
        <v>57000</v>
      </c>
      <c r="AX55" s="101"/>
      <c r="AY55" s="114" t="s">
        <v>369</v>
      </c>
      <c r="AZ55" s="114" t="s">
        <v>364</v>
      </c>
      <c r="BA55" s="114" t="s">
        <v>391</v>
      </c>
      <c r="BB55" s="101"/>
      <c r="BC55" s="104"/>
    </row>
    <row r="56" spans="1:55" s="124" customFormat="1" ht="90" thickBot="1">
      <c r="A56" s="122" t="s">
        <v>125</v>
      </c>
      <c r="B56" s="122" t="s">
        <v>126</v>
      </c>
      <c r="C56" s="122" t="s">
        <v>127</v>
      </c>
      <c r="D56" s="40" t="s">
        <v>340</v>
      </c>
      <c r="E56" s="123"/>
      <c r="F56" s="63">
        <v>0.001</v>
      </c>
      <c r="G56" s="63">
        <v>0.01</v>
      </c>
      <c r="H56" s="14">
        <f>90/G56</f>
        <v>9000</v>
      </c>
      <c r="I56" s="14">
        <f>90/F56</f>
        <v>90000</v>
      </c>
      <c r="J56" s="14"/>
      <c r="K56" s="63"/>
      <c r="L56" s="63"/>
      <c r="M56" s="14"/>
      <c r="N56" s="14"/>
      <c r="O56" s="14"/>
      <c r="P56" s="63">
        <v>0.001</v>
      </c>
      <c r="Q56" s="63">
        <v>0.02</v>
      </c>
      <c r="R56" s="14">
        <f>8000/Q56</f>
        <v>400000</v>
      </c>
      <c r="S56" s="14">
        <f>8000/P56</f>
        <v>8000000</v>
      </c>
      <c r="T56" s="63"/>
      <c r="U56" s="63">
        <v>0.005</v>
      </c>
      <c r="V56" s="63">
        <v>0.05</v>
      </c>
      <c r="W56" s="14">
        <f>100/V56</f>
        <v>2000</v>
      </c>
      <c r="X56" s="14">
        <f>100/U56</f>
        <v>20000</v>
      </c>
      <c r="Y56" s="63"/>
      <c r="Z56" s="63">
        <v>0.61</v>
      </c>
      <c r="AA56" s="63">
        <v>0.94</v>
      </c>
      <c r="AB56" s="83">
        <f t="shared" si="0"/>
        <v>2659.5744680851067</v>
      </c>
      <c r="AC56" s="83">
        <f t="shared" si="1"/>
        <v>4098.360655737705</v>
      </c>
      <c r="AD56" s="63"/>
      <c r="AE56" s="63">
        <v>0.01</v>
      </c>
      <c r="AF56" s="63">
        <v>0.15</v>
      </c>
      <c r="AG56" s="14">
        <f>6625/AF56</f>
        <v>44166.66666666667</v>
      </c>
      <c r="AH56" s="14">
        <f>6625/AE56</f>
        <v>662500</v>
      </c>
      <c r="AI56" s="63"/>
      <c r="AJ56" s="63">
        <v>0.0001</v>
      </c>
      <c r="AK56" s="63">
        <v>0.005</v>
      </c>
      <c r="AL56" s="14">
        <f>57/AK56</f>
        <v>11400</v>
      </c>
      <c r="AM56" s="14">
        <f>57/AJ56</f>
        <v>570000</v>
      </c>
      <c r="AN56" s="63"/>
      <c r="AO56" s="63">
        <v>0.001</v>
      </c>
      <c r="AP56" s="63">
        <v>0.04</v>
      </c>
      <c r="AQ56" s="116">
        <f>30/AP56</f>
        <v>750</v>
      </c>
      <c r="AR56" s="116">
        <f>30/AO56</f>
        <v>30000</v>
      </c>
      <c r="AS56" s="63"/>
      <c r="AT56" s="55">
        <v>0.001</v>
      </c>
      <c r="AU56" s="120">
        <v>0.01</v>
      </c>
      <c r="AV56" s="84">
        <f>57/AU56</f>
        <v>5700</v>
      </c>
      <c r="AW56" s="84">
        <f>57/AT56</f>
        <v>57000</v>
      </c>
      <c r="AX56" s="56"/>
      <c r="AY56" s="58" t="s">
        <v>368</v>
      </c>
      <c r="AZ56" s="58" t="s">
        <v>364</v>
      </c>
      <c r="BA56" s="58" t="s">
        <v>391</v>
      </c>
      <c r="BB56" s="56"/>
      <c r="BC56" s="78"/>
    </row>
    <row r="57" spans="1:55" s="103" customFormat="1" ht="51.75" thickBot="1">
      <c r="A57" s="92" t="s">
        <v>504</v>
      </c>
      <c r="B57" s="93" t="s">
        <v>505</v>
      </c>
      <c r="C57" s="93" t="s">
        <v>506</v>
      </c>
      <c r="D57" s="94" t="s">
        <v>352</v>
      </c>
      <c r="E57" s="15"/>
      <c r="F57" s="96">
        <v>0.01</v>
      </c>
      <c r="G57" s="96">
        <v>0.15</v>
      </c>
      <c r="H57" s="16">
        <f>90/G57</f>
        <v>600</v>
      </c>
      <c r="I57" s="16">
        <f>90/F57</f>
        <v>9000</v>
      </c>
      <c r="J57" s="16"/>
      <c r="K57" s="96"/>
      <c r="L57" s="96"/>
      <c r="M57" s="16"/>
      <c r="N57" s="16"/>
      <c r="O57" s="16"/>
      <c r="P57" s="96">
        <v>0.001</v>
      </c>
      <c r="Q57" s="96">
        <v>0.02</v>
      </c>
      <c r="R57" s="16">
        <f>8000/Q57</f>
        <v>400000</v>
      </c>
      <c r="S57" s="16">
        <f>8000/P57</f>
        <v>8000000</v>
      </c>
      <c r="T57" s="96"/>
      <c r="U57" s="96"/>
      <c r="V57" s="96"/>
      <c r="W57" s="16"/>
      <c r="X57" s="16"/>
      <c r="Y57" s="96"/>
      <c r="Z57" s="96">
        <v>0.25</v>
      </c>
      <c r="AA57" s="96">
        <v>0.49</v>
      </c>
      <c r="AB57" s="98">
        <f t="shared" si="0"/>
        <v>5102.040816326531</v>
      </c>
      <c r="AC57" s="98">
        <f t="shared" si="1"/>
        <v>10000</v>
      </c>
      <c r="AD57" s="96"/>
      <c r="AE57" s="96">
        <v>0.01</v>
      </c>
      <c r="AF57" s="96">
        <v>0.1</v>
      </c>
      <c r="AG57" s="16">
        <f>6625/AF57</f>
        <v>66250</v>
      </c>
      <c r="AH57" s="16">
        <f>6625/AE57</f>
        <v>662500</v>
      </c>
      <c r="AI57" s="96"/>
      <c r="AJ57" s="99"/>
      <c r="AK57" s="99"/>
      <c r="AL57" s="100"/>
      <c r="AM57" s="100"/>
      <c r="AN57" s="99"/>
      <c r="AO57" s="96">
        <v>0.2</v>
      </c>
      <c r="AP57" s="96">
        <v>0.35</v>
      </c>
      <c r="AQ57" s="116">
        <f>30/AP57</f>
        <v>85.71428571428572</v>
      </c>
      <c r="AR57" s="116">
        <f>30/AO57</f>
        <v>150</v>
      </c>
      <c r="AS57" s="96"/>
      <c r="AT57" s="107"/>
      <c r="AU57" s="108"/>
      <c r="AV57" s="100"/>
      <c r="AW57" s="100"/>
      <c r="AX57" s="101"/>
      <c r="AY57" s="114" t="s">
        <v>359</v>
      </c>
      <c r="AZ57" s="114"/>
      <c r="BA57" s="114" t="s">
        <v>361</v>
      </c>
      <c r="BB57" s="101"/>
      <c r="BC57" s="104"/>
    </row>
    <row r="58" spans="1:55" s="124" customFormat="1" ht="39" thickBot="1">
      <c r="A58" s="121" t="s">
        <v>587</v>
      </c>
      <c r="B58" s="122" t="s">
        <v>588</v>
      </c>
      <c r="C58" s="122" t="s">
        <v>64</v>
      </c>
      <c r="D58" s="40" t="s">
        <v>326</v>
      </c>
      <c r="E58" s="123"/>
      <c r="F58" s="63"/>
      <c r="G58" s="63"/>
      <c r="H58" s="14"/>
      <c r="I58" s="14"/>
      <c r="J58" s="14"/>
      <c r="K58" s="63"/>
      <c r="L58" s="63"/>
      <c r="M58" s="14"/>
      <c r="N58" s="14"/>
      <c r="O58" s="14"/>
      <c r="P58" s="63"/>
      <c r="Q58" s="63"/>
      <c r="R58" s="14"/>
      <c r="S58" s="14"/>
      <c r="T58" s="63"/>
      <c r="U58" s="63"/>
      <c r="V58" s="63"/>
      <c r="W58" s="14"/>
      <c r="X58" s="14"/>
      <c r="Y58" s="63"/>
      <c r="Z58" s="63">
        <v>0.4</v>
      </c>
      <c r="AA58" s="63">
        <v>0.59</v>
      </c>
      <c r="AB58" s="117">
        <f t="shared" si="0"/>
        <v>4237.28813559322</v>
      </c>
      <c r="AC58" s="117">
        <f t="shared" si="1"/>
        <v>6250</v>
      </c>
      <c r="AD58" s="63"/>
      <c r="AE58" s="63"/>
      <c r="AF58" s="63"/>
      <c r="AG58" s="14"/>
      <c r="AH58" s="14"/>
      <c r="AI58" s="63"/>
      <c r="AJ58" s="64"/>
      <c r="AK58" s="64"/>
      <c r="AL58" s="84"/>
      <c r="AM58" s="84"/>
      <c r="AN58" s="64"/>
      <c r="AO58" s="63"/>
      <c r="AP58" s="63"/>
      <c r="AQ58" s="14"/>
      <c r="AR58" s="14"/>
      <c r="AS58" s="63"/>
      <c r="AT58" s="58"/>
      <c r="AU58" s="120"/>
      <c r="AV58" s="84"/>
      <c r="AW58" s="84"/>
      <c r="AX58" s="56"/>
      <c r="AY58" s="58" t="s">
        <v>358</v>
      </c>
      <c r="AZ58" s="58"/>
      <c r="BA58" s="58" t="s">
        <v>359</v>
      </c>
      <c r="BB58" s="56"/>
      <c r="BC58" s="76"/>
    </row>
    <row r="59" spans="1:55" s="103" customFormat="1" ht="51.75" thickBot="1">
      <c r="A59" s="105" t="s">
        <v>589</v>
      </c>
      <c r="B59" s="106" t="s">
        <v>590</v>
      </c>
      <c r="C59" s="106" t="s">
        <v>65</v>
      </c>
      <c r="D59" s="94" t="s">
        <v>326</v>
      </c>
      <c r="E59" s="15"/>
      <c r="F59" s="96"/>
      <c r="G59" s="96"/>
      <c r="H59" s="16"/>
      <c r="I59" s="16"/>
      <c r="J59" s="16"/>
      <c r="K59" s="96"/>
      <c r="L59" s="96"/>
      <c r="M59" s="16"/>
      <c r="N59" s="16"/>
      <c r="O59" s="16"/>
      <c r="P59" s="96"/>
      <c r="Q59" s="96"/>
      <c r="R59" s="16"/>
      <c r="S59" s="16"/>
      <c r="T59" s="96"/>
      <c r="U59" s="96"/>
      <c r="V59" s="96"/>
      <c r="W59" s="16"/>
      <c r="X59" s="16"/>
      <c r="Y59" s="96"/>
      <c r="Z59" s="96">
        <v>0.4</v>
      </c>
      <c r="AA59" s="96">
        <v>0.59</v>
      </c>
      <c r="AB59" s="117">
        <f t="shared" si="0"/>
        <v>4237.28813559322</v>
      </c>
      <c r="AC59" s="117">
        <f t="shared" si="1"/>
        <v>6250</v>
      </c>
      <c r="AD59" s="96"/>
      <c r="AE59" s="96"/>
      <c r="AF59" s="96"/>
      <c r="AG59" s="16"/>
      <c r="AH59" s="16"/>
      <c r="AI59" s="96"/>
      <c r="AJ59" s="99"/>
      <c r="AK59" s="99"/>
      <c r="AL59" s="100"/>
      <c r="AM59" s="100"/>
      <c r="AN59" s="99"/>
      <c r="AO59" s="96"/>
      <c r="AP59" s="96"/>
      <c r="AQ59" s="16"/>
      <c r="AR59" s="16"/>
      <c r="AS59" s="96"/>
      <c r="AT59" s="107"/>
      <c r="AU59" s="108"/>
      <c r="AV59" s="100"/>
      <c r="AW59" s="100"/>
      <c r="AX59" s="101"/>
      <c r="AY59" s="114" t="s">
        <v>358</v>
      </c>
      <c r="AZ59" s="114"/>
      <c r="BA59" s="114" t="s">
        <v>359</v>
      </c>
      <c r="BB59" s="101"/>
      <c r="BC59" s="102"/>
    </row>
    <row r="60" spans="1:55" s="124" customFormat="1" ht="64.5" thickBot="1">
      <c r="A60" s="121" t="s">
        <v>591</v>
      </c>
      <c r="B60" s="122" t="s">
        <v>592</v>
      </c>
      <c r="C60" s="122" t="s">
        <v>107</v>
      </c>
      <c r="D60" s="40" t="s">
        <v>342</v>
      </c>
      <c r="E60" s="123"/>
      <c r="F60" s="63">
        <v>0.001</v>
      </c>
      <c r="G60" s="63">
        <v>0.02</v>
      </c>
      <c r="H60" s="14">
        <f>90/G60</f>
        <v>4500</v>
      </c>
      <c r="I60" s="14">
        <f>90/F60</f>
        <v>90000</v>
      </c>
      <c r="J60" s="14"/>
      <c r="K60" s="63"/>
      <c r="L60" s="63"/>
      <c r="M60" s="14"/>
      <c r="N60" s="14"/>
      <c r="O60" s="14"/>
      <c r="P60" s="63"/>
      <c r="Q60" s="63"/>
      <c r="R60" s="14"/>
      <c r="S60" s="14"/>
      <c r="T60" s="63"/>
      <c r="U60" s="63">
        <v>0.005</v>
      </c>
      <c r="V60" s="63">
        <v>0.05</v>
      </c>
      <c r="W60" s="14">
        <f>100/V60</f>
        <v>2000</v>
      </c>
      <c r="X60" s="14">
        <f>100/U60</f>
        <v>20000</v>
      </c>
      <c r="Y60" s="63"/>
      <c r="Z60" s="63">
        <v>0.25</v>
      </c>
      <c r="AA60" s="63">
        <v>0.44</v>
      </c>
      <c r="AB60" s="83">
        <f t="shared" si="0"/>
        <v>5681.818181818182</v>
      </c>
      <c r="AC60" s="83">
        <f t="shared" si="1"/>
        <v>10000</v>
      </c>
      <c r="AD60" s="63"/>
      <c r="AE60" s="63">
        <v>0.01</v>
      </c>
      <c r="AF60" s="63">
        <v>0.1</v>
      </c>
      <c r="AG60" s="14">
        <f aca="true" t="shared" si="6" ref="AG60:AG67">6625/AF60</f>
        <v>66250</v>
      </c>
      <c r="AH60" s="14">
        <f>6625/AE60</f>
        <v>662500</v>
      </c>
      <c r="AI60" s="63"/>
      <c r="AJ60" s="64"/>
      <c r="AK60" s="64"/>
      <c r="AL60" s="84"/>
      <c r="AM60" s="84"/>
      <c r="AN60" s="64"/>
      <c r="AO60" s="63">
        <v>0.005</v>
      </c>
      <c r="AP60" s="63">
        <v>0.05</v>
      </c>
      <c r="AQ60" s="116">
        <f>30/AP60</f>
        <v>600</v>
      </c>
      <c r="AR60" s="116">
        <f>30/AO60</f>
        <v>6000</v>
      </c>
      <c r="AS60" s="63"/>
      <c r="AT60" s="58"/>
      <c r="AU60" s="120"/>
      <c r="AV60" s="84"/>
      <c r="AW60" s="84"/>
      <c r="AX60" s="56"/>
      <c r="AY60" s="58" t="s">
        <v>383</v>
      </c>
      <c r="AZ60" s="58" t="s">
        <v>364</v>
      </c>
      <c r="BA60" s="58" t="s">
        <v>359</v>
      </c>
      <c r="BB60" s="56"/>
      <c r="BC60" s="78"/>
    </row>
    <row r="61" spans="1:55" s="103" customFormat="1" ht="64.5" thickBot="1">
      <c r="A61" s="105" t="s">
        <v>593</v>
      </c>
      <c r="B61" s="106" t="s">
        <v>594</v>
      </c>
      <c r="C61" s="106" t="s">
        <v>108</v>
      </c>
      <c r="D61" s="94" t="s">
        <v>343</v>
      </c>
      <c r="E61" s="15"/>
      <c r="F61" s="96"/>
      <c r="G61" s="96"/>
      <c r="H61" s="16"/>
      <c r="I61" s="16"/>
      <c r="J61" s="16"/>
      <c r="K61" s="96"/>
      <c r="L61" s="96"/>
      <c r="M61" s="16"/>
      <c r="N61" s="16"/>
      <c r="O61" s="16"/>
      <c r="P61" s="96"/>
      <c r="Q61" s="96"/>
      <c r="R61" s="16"/>
      <c r="S61" s="16"/>
      <c r="T61" s="96"/>
      <c r="U61" s="96">
        <v>0.005</v>
      </c>
      <c r="V61" s="96">
        <v>0.05</v>
      </c>
      <c r="W61" s="116">
        <f>100/V61</f>
        <v>2000</v>
      </c>
      <c r="X61" s="116">
        <f>100/U61</f>
        <v>20000</v>
      </c>
      <c r="Y61" s="96"/>
      <c r="Z61" s="96">
        <v>0.3</v>
      </c>
      <c r="AA61" s="96">
        <v>0.49</v>
      </c>
      <c r="AB61" s="98">
        <f t="shared" si="0"/>
        <v>5102.040816326531</v>
      </c>
      <c r="AC61" s="98">
        <f t="shared" si="1"/>
        <v>8333.333333333334</v>
      </c>
      <c r="AD61" s="96"/>
      <c r="AE61" s="96">
        <v>0.01</v>
      </c>
      <c r="AF61" s="96">
        <v>0.1</v>
      </c>
      <c r="AG61" s="16">
        <f t="shared" si="6"/>
        <v>66250</v>
      </c>
      <c r="AH61" s="16">
        <f>6625/AE61</f>
        <v>662500</v>
      </c>
      <c r="AI61" s="96"/>
      <c r="AJ61" s="99"/>
      <c r="AK61" s="99"/>
      <c r="AL61" s="100"/>
      <c r="AM61" s="100"/>
      <c r="AN61" s="99"/>
      <c r="AO61" s="96"/>
      <c r="AP61" s="96"/>
      <c r="AQ61" s="16"/>
      <c r="AR61" s="16"/>
      <c r="AS61" s="96"/>
      <c r="AT61" s="107"/>
      <c r="AU61" s="108"/>
      <c r="AV61" s="100"/>
      <c r="AW61" s="100"/>
      <c r="AX61" s="101"/>
      <c r="AY61" s="114" t="s">
        <v>365</v>
      </c>
      <c r="AZ61" s="114" t="s">
        <v>364</v>
      </c>
      <c r="BA61" s="114" t="s">
        <v>359</v>
      </c>
      <c r="BB61" s="101"/>
      <c r="BC61" s="104"/>
    </row>
    <row r="62" spans="1:55" s="124" customFormat="1" ht="39" thickBot="1">
      <c r="A62" s="121" t="s">
        <v>595</v>
      </c>
      <c r="B62" s="122" t="s">
        <v>596</v>
      </c>
      <c r="C62" s="122" t="s">
        <v>257</v>
      </c>
      <c r="D62" s="40" t="s">
        <v>344</v>
      </c>
      <c r="E62" s="123"/>
      <c r="F62" s="63">
        <v>0.01</v>
      </c>
      <c r="G62" s="63">
        <v>0.15</v>
      </c>
      <c r="H62" s="14">
        <f>90/G62</f>
        <v>600</v>
      </c>
      <c r="I62" s="14">
        <f>90/F62</f>
        <v>9000</v>
      </c>
      <c r="J62" s="14"/>
      <c r="K62" s="63"/>
      <c r="L62" s="63"/>
      <c r="M62" s="14"/>
      <c r="N62" s="14"/>
      <c r="O62" s="14"/>
      <c r="P62" s="63"/>
      <c r="Q62" s="63"/>
      <c r="R62" s="14"/>
      <c r="S62" s="14"/>
      <c r="T62" s="63"/>
      <c r="U62" s="63"/>
      <c r="V62" s="63"/>
      <c r="W62" s="14"/>
      <c r="X62" s="14"/>
      <c r="Y62" s="63"/>
      <c r="Z62" s="63">
        <v>0.4</v>
      </c>
      <c r="AA62" s="63">
        <v>0.55</v>
      </c>
      <c r="AB62" s="83">
        <f t="shared" si="0"/>
        <v>4545.454545454545</v>
      </c>
      <c r="AC62" s="83">
        <f t="shared" si="1"/>
        <v>6250</v>
      </c>
      <c r="AD62" s="63"/>
      <c r="AE62" s="63"/>
      <c r="AF62" s="63"/>
      <c r="AG62" s="14"/>
      <c r="AH62" s="14"/>
      <c r="AI62" s="63"/>
      <c r="AJ62" s="64"/>
      <c r="AK62" s="64"/>
      <c r="AL62" s="84"/>
      <c r="AM62" s="84"/>
      <c r="AN62" s="64"/>
      <c r="AO62" s="63">
        <v>0.25</v>
      </c>
      <c r="AP62" s="63">
        <v>0.45</v>
      </c>
      <c r="AQ62" s="116">
        <f>30/AP62</f>
        <v>66.66666666666667</v>
      </c>
      <c r="AR62" s="116">
        <f>30/AO62</f>
        <v>120</v>
      </c>
      <c r="AS62" s="63"/>
      <c r="AT62" s="58"/>
      <c r="AU62" s="120"/>
      <c r="AV62" s="84"/>
      <c r="AW62" s="84"/>
      <c r="AX62" s="56"/>
      <c r="AY62" s="58" t="s">
        <v>359</v>
      </c>
      <c r="AZ62" s="58"/>
      <c r="BA62" s="58" t="s">
        <v>392</v>
      </c>
      <c r="BB62" s="56"/>
      <c r="BC62" s="76"/>
    </row>
    <row r="63" spans="1:55" s="103" customFormat="1" ht="51.75" thickBot="1">
      <c r="A63" s="105" t="s">
        <v>597</v>
      </c>
      <c r="B63" s="106" t="s">
        <v>598</v>
      </c>
      <c r="C63" s="106" t="s">
        <v>258</v>
      </c>
      <c r="D63" s="94" t="s">
        <v>345</v>
      </c>
      <c r="E63" s="15"/>
      <c r="F63" s="96">
        <v>0.001</v>
      </c>
      <c r="G63" s="96">
        <v>0.05</v>
      </c>
      <c r="H63" s="16">
        <f>90/G63</f>
        <v>1800</v>
      </c>
      <c r="I63" s="16">
        <f>90/F63</f>
        <v>90000</v>
      </c>
      <c r="J63" s="16"/>
      <c r="K63" s="96"/>
      <c r="L63" s="96"/>
      <c r="M63" s="16"/>
      <c r="N63" s="16"/>
      <c r="O63" s="16"/>
      <c r="P63" s="96">
        <v>0.001</v>
      </c>
      <c r="Q63" s="96">
        <v>0.02</v>
      </c>
      <c r="R63" s="16">
        <f>8000/Q63</f>
        <v>400000</v>
      </c>
      <c r="S63" s="16">
        <f>8000/P63</f>
        <v>8000000</v>
      </c>
      <c r="T63" s="96"/>
      <c r="U63" s="96"/>
      <c r="V63" s="96"/>
      <c r="W63" s="16"/>
      <c r="X63" s="16"/>
      <c r="Y63" s="96"/>
      <c r="Z63" s="96">
        <v>0.25</v>
      </c>
      <c r="AA63" s="96">
        <v>0.44</v>
      </c>
      <c r="AB63" s="98">
        <f t="shared" si="0"/>
        <v>5681.818181818182</v>
      </c>
      <c r="AC63" s="98">
        <f t="shared" si="1"/>
        <v>10000</v>
      </c>
      <c r="AD63" s="96"/>
      <c r="AE63" s="96">
        <v>0.01</v>
      </c>
      <c r="AF63" s="96">
        <v>0.1</v>
      </c>
      <c r="AG63" s="16">
        <f t="shared" si="6"/>
        <v>66250</v>
      </c>
      <c r="AH63" s="16">
        <f>6625/AE63</f>
        <v>662500</v>
      </c>
      <c r="AI63" s="96"/>
      <c r="AJ63" s="99"/>
      <c r="AK63" s="99"/>
      <c r="AL63" s="100"/>
      <c r="AM63" s="100"/>
      <c r="AN63" s="99"/>
      <c r="AO63" s="96">
        <v>0.01</v>
      </c>
      <c r="AP63" s="96">
        <v>0.15</v>
      </c>
      <c r="AQ63" s="116">
        <f>30/AP63</f>
        <v>200</v>
      </c>
      <c r="AR63" s="116">
        <f>30/AO63</f>
        <v>3000</v>
      </c>
      <c r="AS63" s="96"/>
      <c r="AT63" s="107"/>
      <c r="AU63" s="108"/>
      <c r="AV63" s="100"/>
      <c r="AW63" s="100"/>
      <c r="AX63" s="101"/>
      <c r="AY63" s="107" t="s">
        <v>366</v>
      </c>
      <c r="AZ63" s="107"/>
      <c r="BA63" s="107" t="s">
        <v>369</v>
      </c>
      <c r="BB63" s="101"/>
      <c r="BC63" s="104"/>
    </row>
    <row r="64" spans="1:55" s="124" customFormat="1" ht="39" thickBot="1">
      <c r="A64" s="121" t="s">
        <v>599</v>
      </c>
      <c r="B64" s="122" t="s">
        <v>600</v>
      </c>
      <c r="C64" s="122" t="s">
        <v>409</v>
      </c>
      <c r="D64" s="40" t="s">
        <v>346</v>
      </c>
      <c r="E64" s="123"/>
      <c r="F64" s="63"/>
      <c r="G64" s="63"/>
      <c r="H64" s="14"/>
      <c r="I64" s="14"/>
      <c r="J64" s="14"/>
      <c r="K64" s="63"/>
      <c r="L64" s="63"/>
      <c r="M64" s="14"/>
      <c r="N64" s="14"/>
      <c r="O64" s="14"/>
      <c r="P64" s="63"/>
      <c r="Q64" s="63"/>
      <c r="R64" s="14"/>
      <c r="S64" s="14"/>
      <c r="T64" s="63"/>
      <c r="U64" s="63"/>
      <c r="V64" s="63"/>
      <c r="W64" s="14"/>
      <c r="X64" s="14"/>
      <c r="Y64" s="63"/>
      <c r="Z64" s="63">
        <v>0.4</v>
      </c>
      <c r="AA64" s="63">
        <v>0.54</v>
      </c>
      <c r="AB64" s="117">
        <f t="shared" si="0"/>
        <v>4629.62962962963</v>
      </c>
      <c r="AC64" s="117">
        <f t="shared" si="1"/>
        <v>6250</v>
      </c>
      <c r="AD64" s="63"/>
      <c r="AE64" s="63"/>
      <c r="AF64" s="63"/>
      <c r="AG64" s="14"/>
      <c r="AH64" s="14"/>
      <c r="AI64" s="63"/>
      <c r="AJ64" s="64"/>
      <c r="AK64" s="64"/>
      <c r="AL64" s="84"/>
      <c r="AM64" s="84"/>
      <c r="AN64" s="64"/>
      <c r="AO64" s="63"/>
      <c r="AP64" s="63"/>
      <c r="AQ64" s="14"/>
      <c r="AR64" s="14"/>
      <c r="AS64" s="63"/>
      <c r="AT64" s="58"/>
      <c r="AU64" s="120"/>
      <c r="AV64" s="84"/>
      <c r="AW64" s="84"/>
      <c r="AX64" s="56"/>
      <c r="AY64" s="58" t="s">
        <v>393</v>
      </c>
      <c r="AZ64" s="58"/>
      <c r="BA64" s="58" t="s">
        <v>376</v>
      </c>
      <c r="BB64" s="56"/>
      <c r="BC64" s="76"/>
    </row>
    <row r="65" spans="1:55" s="103" customFormat="1" ht="51.75" thickBot="1">
      <c r="A65" s="105" t="s">
        <v>601</v>
      </c>
      <c r="B65" s="106" t="s">
        <v>602</v>
      </c>
      <c r="C65" s="106" t="s">
        <v>411</v>
      </c>
      <c r="D65" s="94" t="s">
        <v>347</v>
      </c>
      <c r="E65" s="15"/>
      <c r="F65" s="96">
        <v>0.001</v>
      </c>
      <c r="G65" s="96">
        <v>0.05</v>
      </c>
      <c r="H65" s="16">
        <f>90/G65</f>
        <v>1800</v>
      </c>
      <c r="I65" s="16">
        <f>90/F65</f>
        <v>90000</v>
      </c>
      <c r="J65" s="16"/>
      <c r="K65" s="96"/>
      <c r="L65" s="96"/>
      <c r="M65" s="16"/>
      <c r="N65" s="16"/>
      <c r="O65" s="16"/>
      <c r="P65" s="96"/>
      <c r="Q65" s="96"/>
      <c r="R65" s="16"/>
      <c r="S65" s="16"/>
      <c r="T65" s="96"/>
      <c r="U65" s="96"/>
      <c r="V65" s="96"/>
      <c r="W65" s="16"/>
      <c r="X65" s="16"/>
      <c r="Y65" s="96"/>
      <c r="Z65" s="96">
        <v>0.25</v>
      </c>
      <c r="AA65" s="96">
        <v>0.44</v>
      </c>
      <c r="AB65" s="98">
        <f t="shared" si="0"/>
        <v>5681.818181818182</v>
      </c>
      <c r="AC65" s="98">
        <f t="shared" si="1"/>
        <v>10000</v>
      </c>
      <c r="AD65" s="96"/>
      <c r="AE65" s="96">
        <v>0.01</v>
      </c>
      <c r="AF65" s="96">
        <v>0.1</v>
      </c>
      <c r="AG65" s="16">
        <f t="shared" si="6"/>
        <v>66250</v>
      </c>
      <c r="AH65" s="16">
        <f>6625/AE65</f>
        <v>662500</v>
      </c>
      <c r="AI65" s="96"/>
      <c r="AJ65" s="99"/>
      <c r="AK65" s="99"/>
      <c r="AL65" s="100"/>
      <c r="AM65" s="100"/>
      <c r="AN65" s="99"/>
      <c r="AO65" s="96">
        <v>0.01</v>
      </c>
      <c r="AP65" s="96">
        <v>0.15</v>
      </c>
      <c r="AQ65" s="116">
        <f>30/AP65</f>
        <v>200</v>
      </c>
      <c r="AR65" s="116">
        <f>30/AO65</f>
        <v>3000</v>
      </c>
      <c r="AS65" s="96"/>
      <c r="AT65" s="107"/>
      <c r="AU65" s="108"/>
      <c r="AV65" s="100"/>
      <c r="AW65" s="100"/>
      <c r="AX65" s="101"/>
      <c r="AY65" s="114" t="s">
        <v>366</v>
      </c>
      <c r="AZ65" s="114"/>
      <c r="BA65" s="114" t="s">
        <v>369</v>
      </c>
      <c r="BB65" s="101"/>
      <c r="BC65" s="104"/>
    </row>
    <row r="66" spans="1:55" s="124" customFormat="1" ht="39" thickBot="1">
      <c r="A66" s="121" t="s">
        <v>603</v>
      </c>
      <c r="B66" s="122" t="s">
        <v>604</v>
      </c>
      <c r="C66" s="122" t="s">
        <v>412</v>
      </c>
      <c r="D66" s="40" t="s">
        <v>326</v>
      </c>
      <c r="E66" s="123"/>
      <c r="F66" s="63"/>
      <c r="G66" s="63"/>
      <c r="H66" s="14"/>
      <c r="I66" s="14"/>
      <c r="J66" s="14"/>
      <c r="K66" s="63"/>
      <c r="L66" s="63"/>
      <c r="M66" s="14"/>
      <c r="N66" s="14"/>
      <c r="O66" s="14"/>
      <c r="P66" s="64"/>
      <c r="Q66" s="64"/>
      <c r="R66" s="84"/>
      <c r="S66" s="84"/>
      <c r="T66" s="64"/>
      <c r="U66" s="63"/>
      <c r="V66" s="63"/>
      <c r="W66" s="14"/>
      <c r="X66" s="14"/>
      <c r="Y66" s="63"/>
      <c r="Z66" s="63">
        <v>0.4</v>
      </c>
      <c r="AA66" s="63">
        <v>0.59</v>
      </c>
      <c r="AB66" s="117">
        <f t="shared" si="0"/>
        <v>4237.28813559322</v>
      </c>
      <c r="AC66" s="117">
        <f t="shared" si="1"/>
        <v>6250</v>
      </c>
      <c r="AD66" s="63"/>
      <c r="AE66" s="63"/>
      <c r="AF66" s="63"/>
      <c r="AG66" s="14"/>
      <c r="AH66" s="14"/>
      <c r="AI66" s="63"/>
      <c r="AJ66" s="64"/>
      <c r="AK66" s="64"/>
      <c r="AL66" s="84"/>
      <c r="AM66" s="84"/>
      <c r="AN66" s="64"/>
      <c r="AO66" s="63"/>
      <c r="AP66" s="63"/>
      <c r="AQ66" s="14"/>
      <c r="AR66" s="14"/>
      <c r="AS66" s="63"/>
      <c r="AT66" s="58"/>
      <c r="AU66" s="120"/>
      <c r="AV66" s="84"/>
      <c r="AW66" s="84"/>
      <c r="AX66" s="56"/>
      <c r="AY66" s="58" t="s">
        <v>358</v>
      </c>
      <c r="AZ66" s="58"/>
      <c r="BA66" s="58" t="s">
        <v>359</v>
      </c>
      <c r="BB66" s="56"/>
      <c r="BC66" s="76"/>
    </row>
    <row r="67" spans="1:55" s="103" customFormat="1" ht="51.75" thickBot="1">
      <c r="A67" s="105" t="s">
        <v>605</v>
      </c>
      <c r="B67" s="106" t="s">
        <v>606</v>
      </c>
      <c r="C67" s="106" t="s">
        <v>413</v>
      </c>
      <c r="D67" s="94" t="s">
        <v>353</v>
      </c>
      <c r="E67" s="15"/>
      <c r="F67" s="96">
        <v>0.0001</v>
      </c>
      <c r="G67" s="96">
        <v>0.005</v>
      </c>
      <c r="H67" s="16">
        <f>90/G67</f>
        <v>18000</v>
      </c>
      <c r="I67" s="16">
        <f>90/F67</f>
        <v>900000</v>
      </c>
      <c r="J67" s="16"/>
      <c r="K67" s="96"/>
      <c r="L67" s="96"/>
      <c r="M67" s="16"/>
      <c r="N67" s="16"/>
      <c r="O67" s="16"/>
      <c r="P67" s="96"/>
      <c r="Q67" s="96"/>
      <c r="R67" s="16"/>
      <c r="S67" s="16"/>
      <c r="T67" s="96"/>
      <c r="U67" s="96"/>
      <c r="V67" s="96"/>
      <c r="W67" s="16"/>
      <c r="X67" s="16"/>
      <c r="Y67" s="96"/>
      <c r="Z67" s="96">
        <v>0.25</v>
      </c>
      <c r="AA67" s="96">
        <v>0.54</v>
      </c>
      <c r="AB67" s="117">
        <f t="shared" si="0"/>
        <v>4629.62962962963</v>
      </c>
      <c r="AC67" s="117">
        <f t="shared" si="1"/>
        <v>10000</v>
      </c>
      <c r="AD67" s="96"/>
      <c r="AE67" s="96">
        <v>0.05</v>
      </c>
      <c r="AF67" s="96">
        <v>0.15</v>
      </c>
      <c r="AG67" s="16">
        <f t="shared" si="6"/>
        <v>44166.66666666667</v>
      </c>
      <c r="AH67" s="16">
        <f>6625/AE67</f>
        <v>132500</v>
      </c>
      <c r="AI67" s="96"/>
      <c r="AJ67" s="99"/>
      <c r="AK67" s="99"/>
      <c r="AL67" s="100"/>
      <c r="AM67" s="100"/>
      <c r="AN67" s="99"/>
      <c r="AO67" s="96">
        <v>0.0005</v>
      </c>
      <c r="AP67" s="96">
        <v>0.002</v>
      </c>
      <c r="AQ67" s="16">
        <f>30/AP67</f>
        <v>15000</v>
      </c>
      <c r="AR67" s="16">
        <f>30/AO67</f>
        <v>60000</v>
      </c>
      <c r="AS67" s="96"/>
      <c r="AT67" s="107"/>
      <c r="AU67" s="108"/>
      <c r="AV67" s="100"/>
      <c r="AW67" s="100"/>
      <c r="AX67" s="101"/>
      <c r="AY67" s="114" t="s">
        <v>361</v>
      </c>
      <c r="AZ67" s="114"/>
      <c r="BA67" s="114" t="s">
        <v>378</v>
      </c>
      <c r="BB67" s="101"/>
      <c r="BC67" s="104"/>
    </row>
    <row r="68" spans="1:55" ht="26.25" thickBot="1">
      <c r="A68" s="47" t="s">
        <v>607</v>
      </c>
      <c r="B68" s="48" t="s">
        <v>608</v>
      </c>
      <c r="C68" s="48" t="s">
        <v>609</v>
      </c>
      <c r="D68" s="40" t="s">
        <v>354</v>
      </c>
      <c r="E68" s="1"/>
      <c r="F68" s="63"/>
      <c r="G68" s="63"/>
      <c r="H68" s="14"/>
      <c r="I68" s="14"/>
      <c r="J68" s="14"/>
      <c r="K68" s="63"/>
      <c r="L68" s="63"/>
      <c r="M68" s="14"/>
      <c r="N68" s="14"/>
      <c r="O68" s="14"/>
      <c r="P68" s="63"/>
      <c r="Q68" s="63"/>
      <c r="R68" s="14"/>
      <c r="S68" s="14"/>
      <c r="T68" s="63"/>
      <c r="U68" s="63"/>
      <c r="V68" s="63"/>
      <c r="W68" s="14"/>
      <c r="X68" s="14"/>
      <c r="Y68" s="63"/>
      <c r="Z68" s="63">
        <v>0.4</v>
      </c>
      <c r="AA68" s="63">
        <v>0.54</v>
      </c>
      <c r="AB68" s="117">
        <f t="shared" si="0"/>
        <v>4629.62962962963</v>
      </c>
      <c r="AC68" s="117">
        <f t="shared" si="1"/>
        <v>6250</v>
      </c>
      <c r="AD68" s="63"/>
      <c r="AE68" s="63"/>
      <c r="AF68" s="63"/>
      <c r="AG68" s="14"/>
      <c r="AH68" s="14"/>
      <c r="AI68" s="63"/>
      <c r="AJ68" s="64"/>
      <c r="AK68" s="64"/>
      <c r="AL68" s="84"/>
      <c r="AM68" s="84"/>
      <c r="AN68" s="64"/>
      <c r="AO68" s="63"/>
      <c r="AP68" s="63"/>
      <c r="AQ68" s="14"/>
      <c r="AR68" s="14"/>
      <c r="AS68" s="63"/>
      <c r="AT68" s="58"/>
      <c r="AU68" s="79"/>
      <c r="AV68" s="86"/>
      <c r="AW68" s="86"/>
      <c r="AY68" s="114" t="s">
        <v>393</v>
      </c>
      <c r="AZ68" s="114"/>
      <c r="BA68" s="114" t="s">
        <v>359</v>
      </c>
      <c r="BC68" s="76"/>
    </row>
    <row r="69" spans="1:55" s="103" customFormat="1" ht="39" thickBot="1">
      <c r="A69" s="105" t="s">
        <v>610</v>
      </c>
      <c r="B69" s="106" t="s">
        <v>611</v>
      </c>
      <c r="C69" s="106" t="s">
        <v>414</v>
      </c>
      <c r="D69" s="94" t="s">
        <v>326</v>
      </c>
      <c r="E69" s="15"/>
      <c r="F69" s="96"/>
      <c r="G69" s="96"/>
      <c r="H69" s="16"/>
      <c r="I69" s="16"/>
      <c r="J69" s="16"/>
      <c r="K69" s="96"/>
      <c r="L69" s="96"/>
      <c r="M69" s="16"/>
      <c r="N69" s="16"/>
      <c r="O69" s="16"/>
      <c r="P69" s="99"/>
      <c r="Q69" s="99"/>
      <c r="R69" s="100"/>
      <c r="S69" s="100"/>
      <c r="T69" s="99"/>
      <c r="U69" s="96"/>
      <c r="V69" s="96"/>
      <c r="W69" s="16"/>
      <c r="X69" s="16"/>
      <c r="Y69" s="96"/>
      <c r="Z69" s="96">
        <v>0.4</v>
      </c>
      <c r="AA69" s="96">
        <v>0.59</v>
      </c>
      <c r="AB69" s="117">
        <f t="shared" si="0"/>
        <v>4237.28813559322</v>
      </c>
      <c r="AC69" s="117">
        <f t="shared" si="1"/>
        <v>6250</v>
      </c>
      <c r="AD69" s="96"/>
      <c r="AE69" s="96"/>
      <c r="AF69" s="96"/>
      <c r="AG69" s="16"/>
      <c r="AH69" s="16"/>
      <c r="AI69" s="96"/>
      <c r="AJ69" s="99"/>
      <c r="AK69" s="99"/>
      <c r="AL69" s="100"/>
      <c r="AM69" s="100"/>
      <c r="AN69" s="99"/>
      <c r="AO69" s="96"/>
      <c r="AP69" s="96"/>
      <c r="AQ69" s="16"/>
      <c r="AR69" s="16"/>
      <c r="AS69" s="96"/>
      <c r="AT69" s="107"/>
      <c r="AU69" s="108"/>
      <c r="AV69" s="100"/>
      <c r="AW69" s="100"/>
      <c r="AX69" s="101"/>
      <c r="AY69" s="114" t="s">
        <v>358</v>
      </c>
      <c r="AZ69" s="114"/>
      <c r="BA69" s="114" t="s">
        <v>359</v>
      </c>
      <c r="BB69" s="101"/>
      <c r="BC69" s="102"/>
    </row>
    <row r="70" spans="1:55" ht="38.25">
      <c r="A70" s="47" t="s">
        <v>612</v>
      </c>
      <c r="B70" s="48" t="s">
        <v>613</v>
      </c>
      <c r="C70" s="48" t="s">
        <v>415</v>
      </c>
      <c r="D70" s="157" t="s">
        <v>355</v>
      </c>
      <c r="E70" s="1"/>
      <c r="F70" s="63"/>
      <c r="G70" s="63"/>
      <c r="H70" s="14"/>
      <c r="I70" s="14"/>
      <c r="J70" s="14"/>
      <c r="K70" s="63"/>
      <c r="L70" s="63"/>
      <c r="M70" s="14"/>
      <c r="N70" s="14"/>
      <c r="O70" s="14"/>
      <c r="P70" s="63">
        <v>0.001</v>
      </c>
      <c r="Q70" s="63">
        <v>0.02</v>
      </c>
      <c r="R70" s="14">
        <f>8000/Q70</f>
        <v>400000</v>
      </c>
      <c r="S70" s="14">
        <f>8000/P70</f>
        <v>8000000</v>
      </c>
      <c r="T70" s="63"/>
      <c r="U70" s="63"/>
      <c r="V70" s="63"/>
      <c r="W70" s="14"/>
      <c r="X70" s="14"/>
      <c r="Y70" s="63"/>
      <c r="Z70" s="63">
        <v>0.3</v>
      </c>
      <c r="AA70" s="63">
        <v>0.58</v>
      </c>
      <c r="AB70" s="117">
        <f t="shared" si="0"/>
        <v>4310.344827586207</v>
      </c>
      <c r="AC70" s="117">
        <f t="shared" si="1"/>
        <v>8333.333333333334</v>
      </c>
      <c r="AD70" s="63"/>
      <c r="AE70" s="63">
        <v>0.01</v>
      </c>
      <c r="AF70" s="63">
        <v>0.1</v>
      </c>
      <c r="AG70" s="14">
        <f>6625/AF70</f>
        <v>66250</v>
      </c>
      <c r="AH70" s="14">
        <f>6625/AE70</f>
        <v>662500</v>
      </c>
      <c r="AI70" s="63"/>
      <c r="AJ70" s="64"/>
      <c r="AK70" s="64"/>
      <c r="AL70" s="84"/>
      <c r="AM70" s="84"/>
      <c r="AN70" s="64"/>
      <c r="AO70" s="63"/>
      <c r="AP70" s="63"/>
      <c r="AQ70" s="14"/>
      <c r="AR70" s="14"/>
      <c r="AS70" s="63"/>
      <c r="AT70" s="58"/>
      <c r="AU70" s="79"/>
      <c r="AV70" s="86"/>
      <c r="AW70" s="86"/>
      <c r="AY70" s="114" t="s">
        <v>358</v>
      </c>
      <c r="AZ70" s="114"/>
      <c r="BA70" s="114" t="s">
        <v>359</v>
      </c>
      <c r="BC70" s="78"/>
    </row>
    <row r="71" spans="1:55" s="103" customFormat="1" ht="51">
      <c r="A71" s="105" t="s">
        <v>614</v>
      </c>
      <c r="B71" s="106" t="s">
        <v>615</v>
      </c>
      <c r="C71" s="106" t="s">
        <v>416</v>
      </c>
      <c r="D71" s="165" t="s">
        <v>308</v>
      </c>
      <c r="E71" s="15"/>
      <c r="F71" s="96"/>
      <c r="G71" s="96"/>
      <c r="H71" s="16"/>
      <c r="I71" s="16"/>
      <c r="J71" s="16"/>
      <c r="K71" s="96"/>
      <c r="L71" s="96"/>
      <c r="M71" s="16"/>
      <c r="N71" s="16"/>
      <c r="O71" s="16"/>
      <c r="P71" s="96">
        <v>0.001</v>
      </c>
      <c r="Q71" s="96">
        <v>0.02</v>
      </c>
      <c r="R71" s="16">
        <f>8000/Q71</f>
        <v>400000</v>
      </c>
      <c r="S71" s="16">
        <f>8000/P71</f>
        <v>8000000</v>
      </c>
      <c r="T71" s="96"/>
      <c r="U71" s="96"/>
      <c r="V71" s="96"/>
      <c r="W71" s="16"/>
      <c r="X71" s="16"/>
      <c r="Y71" s="96"/>
      <c r="Z71" s="96">
        <v>0.4</v>
      </c>
      <c r="AA71" s="96">
        <v>0.59</v>
      </c>
      <c r="AB71" s="117">
        <f t="shared" si="0"/>
        <v>4237.28813559322</v>
      </c>
      <c r="AC71" s="117">
        <f t="shared" si="1"/>
        <v>6250</v>
      </c>
      <c r="AD71" s="96"/>
      <c r="AE71" s="96"/>
      <c r="AF71" s="96"/>
      <c r="AG71" s="16"/>
      <c r="AH71" s="16"/>
      <c r="AI71" s="96"/>
      <c r="AJ71" s="99"/>
      <c r="AK71" s="99"/>
      <c r="AL71" s="100"/>
      <c r="AM71" s="100"/>
      <c r="AN71" s="99"/>
      <c r="AO71" s="96"/>
      <c r="AP71" s="96"/>
      <c r="AQ71" s="16"/>
      <c r="AR71" s="16"/>
      <c r="AS71" s="96"/>
      <c r="AT71" s="107"/>
      <c r="AU71" s="108"/>
      <c r="AV71" s="100"/>
      <c r="AW71" s="100"/>
      <c r="AX71" s="101"/>
      <c r="AY71" s="114" t="s">
        <v>358</v>
      </c>
      <c r="AZ71" s="114"/>
      <c r="BA71" s="114" t="s">
        <v>359</v>
      </c>
      <c r="BB71" s="101"/>
      <c r="BC71" s="104"/>
    </row>
    <row r="72" spans="1:55" ht="76.5">
      <c r="A72" s="47" t="s">
        <v>616</v>
      </c>
      <c r="B72" s="48" t="s">
        <v>617</v>
      </c>
      <c r="C72" s="48" t="s">
        <v>417</v>
      </c>
      <c r="D72" s="164" t="s">
        <v>356</v>
      </c>
      <c r="E72" s="1"/>
      <c r="F72" s="63">
        <v>0.001</v>
      </c>
      <c r="G72" s="63">
        <v>0.05</v>
      </c>
      <c r="H72" s="14">
        <f>90/G72</f>
        <v>1800</v>
      </c>
      <c r="I72" s="14">
        <f>90/F72</f>
        <v>90000</v>
      </c>
      <c r="J72" s="14"/>
      <c r="K72" s="63">
        <v>0.001</v>
      </c>
      <c r="L72" s="63">
        <v>0.02</v>
      </c>
      <c r="M72" s="14">
        <f>10/L72</f>
        <v>500</v>
      </c>
      <c r="N72" s="14">
        <f>10/K72</f>
        <v>10000</v>
      </c>
      <c r="O72" s="14"/>
      <c r="P72" s="63">
        <v>0.001</v>
      </c>
      <c r="Q72" s="63">
        <v>0.02</v>
      </c>
      <c r="R72" s="14">
        <f>8000/Q72</f>
        <v>400000</v>
      </c>
      <c r="S72" s="14">
        <f>8000/P72</f>
        <v>8000000</v>
      </c>
      <c r="T72" s="63"/>
      <c r="U72" s="63">
        <v>0.005</v>
      </c>
      <c r="V72" s="63">
        <v>0.1</v>
      </c>
      <c r="W72" s="14">
        <f>100/V72</f>
        <v>1000</v>
      </c>
      <c r="X72" s="14">
        <f>100/U72</f>
        <v>20000</v>
      </c>
      <c r="Y72" s="63"/>
      <c r="Z72" s="63">
        <v>0.25</v>
      </c>
      <c r="AA72" s="63">
        <v>0.44</v>
      </c>
      <c r="AB72" s="83">
        <f t="shared" si="0"/>
        <v>5681.818181818182</v>
      </c>
      <c r="AC72" s="83">
        <f t="shared" si="1"/>
        <v>10000</v>
      </c>
      <c r="AD72" s="63"/>
      <c r="AE72" s="63">
        <v>0.01</v>
      </c>
      <c r="AF72" s="63">
        <v>0.1</v>
      </c>
      <c r="AG72" s="14">
        <f>6625/AF72</f>
        <v>66250</v>
      </c>
      <c r="AH72" s="14">
        <f>6625/AE72</f>
        <v>662500</v>
      </c>
      <c r="AI72" s="63"/>
      <c r="AJ72" s="64"/>
      <c r="AK72" s="64"/>
      <c r="AL72" s="84"/>
      <c r="AM72" s="84"/>
      <c r="AN72" s="64"/>
      <c r="AO72" s="63">
        <v>0.005</v>
      </c>
      <c r="AP72" s="63">
        <v>0.1</v>
      </c>
      <c r="AQ72" s="116">
        <f>30/AP72</f>
        <v>300</v>
      </c>
      <c r="AR72" s="116">
        <f>30/AO72</f>
        <v>6000</v>
      </c>
      <c r="AS72" s="63"/>
      <c r="AT72" s="58"/>
      <c r="AU72" s="79"/>
      <c r="AV72" s="86"/>
      <c r="AW72" s="86"/>
      <c r="AY72" s="114" t="s">
        <v>394</v>
      </c>
      <c r="AZ72" s="114" t="s">
        <v>368</v>
      </c>
      <c r="BA72" s="114" t="s">
        <v>361</v>
      </c>
      <c r="BC72" s="78"/>
    </row>
    <row r="75" ht="12.75">
      <c r="A75" s="50" t="s">
        <v>294</v>
      </c>
    </row>
    <row r="76" ht="12.75">
      <c r="A76" s="51">
        <v>39882</v>
      </c>
    </row>
  </sheetData>
  <sheetProtection/>
  <mergeCells count="29">
    <mergeCell ref="Z9:AA9"/>
    <mergeCell ref="H5:N5"/>
    <mergeCell ref="H6:N6"/>
    <mergeCell ref="AB9:AC9"/>
    <mergeCell ref="AE9:AF9"/>
    <mergeCell ref="F8:I8"/>
    <mergeCell ref="K8:N8"/>
    <mergeCell ref="P8:S8"/>
    <mergeCell ref="U8:X8"/>
    <mergeCell ref="U9:V9"/>
    <mergeCell ref="W9:X9"/>
    <mergeCell ref="AO8:AR8"/>
    <mergeCell ref="AV9:AW9"/>
    <mergeCell ref="AL9:AM9"/>
    <mergeCell ref="AO9:AP9"/>
    <mergeCell ref="AQ9:AR9"/>
    <mergeCell ref="AT9:AU9"/>
    <mergeCell ref="AJ9:AK9"/>
    <mergeCell ref="AG9:AH9"/>
    <mergeCell ref="Z8:AC8"/>
    <mergeCell ref="AE8:AH8"/>
    <mergeCell ref="AJ8:AM8"/>
    <mergeCell ref="AT8:AW8"/>
    <mergeCell ref="F9:G9"/>
    <mergeCell ref="H9:I9"/>
    <mergeCell ref="K9:L9"/>
    <mergeCell ref="M9:N9"/>
    <mergeCell ref="P9:Q9"/>
    <mergeCell ref="R9:S9"/>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L119"/>
  <sheetViews>
    <sheetView zoomScale="60" zoomScaleNormal="60" zoomScalePageLayoutView="0" workbookViewId="0" topLeftCell="A1">
      <pane xSplit="5" ySplit="10" topLeftCell="F11" activePane="bottomRight" state="frozen"/>
      <selection pane="topLeft" activeCell="A8" sqref="A8"/>
      <selection pane="topRight" activeCell="F8" sqref="F8"/>
      <selection pane="bottomLeft" activeCell="A11" sqref="A11"/>
      <selection pane="bottomRight" activeCell="F11" sqref="F11"/>
    </sheetView>
  </sheetViews>
  <sheetFormatPr defaultColWidth="9.140625" defaultRowHeight="12.75"/>
  <cols>
    <col min="1" max="1" width="11.140625" style="49" customWidth="1"/>
    <col min="2" max="2" width="31.00390625" style="49" hidden="1" customWidth="1"/>
    <col min="3" max="3" width="56.7109375" style="49" hidden="1" customWidth="1"/>
    <col min="4" max="4" width="40.8515625" style="49" hidden="1" customWidth="1"/>
    <col min="5" max="5" width="10.28125" style="0" hidden="1" customWidth="1"/>
    <col min="6" max="7" width="9.00390625" style="56" customWidth="1"/>
    <col min="8" max="8" width="11.57421875" style="67" customWidth="1"/>
    <col min="9" max="10" width="12.00390625" style="67" customWidth="1"/>
    <col min="11" max="11" width="3.8515625" style="67" customWidth="1"/>
    <col min="12" max="13" width="8.8515625" style="56" customWidth="1"/>
    <col min="14" max="14" width="9.8515625" style="67" customWidth="1"/>
    <col min="15" max="16" width="11.00390625" style="67" customWidth="1"/>
    <col min="17" max="17" width="3.8515625" style="67" customWidth="1"/>
    <col min="18" max="19" width="8.8515625" style="56" customWidth="1"/>
    <col min="20" max="22" width="8.8515625" style="67" customWidth="1"/>
    <col min="23" max="23" width="3.421875" style="56" customWidth="1"/>
    <col min="24" max="25" width="8.8515625" style="56" customWidth="1"/>
    <col min="26" max="28" width="8.8515625" style="67" customWidth="1"/>
    <col min="29" max="29" width="4.00390625" style="56" customWidth="1"/>
    <col min="30" max="31" width="8.7109375" style="65" customWidth="1"/>
    <col min="32" max="34" width="8.7109375" style="81" customWidth="1"/>
    <col min="35" max="35" width="2.8515625" style="65" customWidth="1"/>
    <col min="36" max="37" width="11.00390625" style="65" customWidth="1"/>
    <col min="38" max="40" width="11.00390625" style="81" customWidth="1"/>
    <col min="41" max="41" width="3.7109375" style="65" customWidth="1"/>
    <col min="42" max="43" width="10.7109375" style="56" customWidth="1"/>
    <col min="44" max="46" width="10.7109375" style="67" customWidth="1"/>
    <col min="47" max="47" width="3.7109375" style="56" customWidth="1"/>
    <col min="48" max="49" width="8.8515625" style="56" customWidth="1"/>
    <col min="50" max="52" width="8.8515625" style="67" customWidth="1"/>
    <col min="53" max="53" width="3.7109375" style="56" customWidth="1"/>
    <col min="54" max="54" width="8.8515625" style="56" customWidth="1"/>
    <col min="55" max="55" width="8.8515625" style="59" customWidth="1"/>
    <col min="56" max="57" width="8.8515625" style="85" customWidth="1"/>
    <col min="58" max="58" width="8.8515625" style="86" customWidth="1"/>
    <col min="59" max="59" width="8.8515625" style="59" customWidth="1"/>
    <col min="60" max="60" width="10.7109375" style="59" customWidth="1"/>
    <col min="61" max="63" width="8.8515625" style="59" customWidth="1"/>
    <col min="64" max="64" width="8.7109375" style="74" customWidth="1"/>
  </cols>
  <sheetData>
    <row r="1" spans="1:4" ht="12.75">
      <c r="A1" s="41"/>
      <c r="B1" s="41"/>
      <c r="C1" s="41"/>
      <c r="D1" s="42"/>
    </row>
    <row r="2" spans="1:4" ht="12.75">
      <c r="A2" s="43"/>
      <c r="B2" s="43"/>
      <c r="C2" s="44"/>
      <c r="D2" s="44"/>
    </row>
    <row r="3" spans="1:13" ht="15.75">
      <c r="A3" s="43"/>
      <c r="B3" s="43"/>
      <c r="C3" s="44"/>
      <c r="D3" s="73" t="s">
        <v>395</v>
      </c>
      <c r="H3" s="148" t="s">
        <v>497</v>
      </c>
      <c r="I3" s="57"/>
      <c r="J3" s="57"/>
      <c r="K3" s="57"/>
      <c r="L3" s="57"/>
      <c r="M3" s="67"/>
    </row>
    <row r="4" spans="1:54" ht="30" customHeight="1">
      <c r="A4" s="267" t="s">
        <v>493</v>
      </c>
      <c r="B4" s="70"/>
      <c r="C4" s="70"/>
      <c r="D4" s="70"/>
      <c r="E4" s="70"/>
      <c r="F4" s="70"/>
      <c r="G4" s="57"/>
      <c r="H4" s="68"/>
      <c r="I4" s="68"/>
      <c r="J4" s="68"/>
      <c r="K4" s="57"/>
      <c r="L4" s="57"/>
      <c r="M4" s="68"/>
      <c r="N4" s="68"/>
      <c r="O4" s="68"/>
      <c r="P4" s="68"/>
      <c r="Q4" s="68"/>
      <c r="R4" s="57"/>
      <c r="S4" s="57"/>
      <c r="T4" s="68"/>
      <c r="U4" s="68"/>
      <c r="V4" s="68"/>
      <c r="W4" s="57"/>
      <c r="X4" s="57"/>
      <c r="Y4" s="57"/>
      <c r="Z4" s="68"/>
      <c r="AA4" s="68"/>
      <c r="AB4" s="68"/>
      <c r="AC4" s="57"/>
      <c r="AD4" s="66"/>
      <c r="AE4" s="66"/>
      <c r="AF4" s="82"/>
      <c r="AG4" s="82"/>
      <c r="AH4" s="82"/>
      <c r="AI4" s="66"/>
      <c r="AJ4" s="66"/>
      <c r="AK4" s="66"/>
      <c r="AL4" s="82"/>
      <c r="AM4" s="82"/>
      <c r="AN4" s="82"/>
      <c r="AO4" s="66"/>
      <c r="AV4" s="57"/>
      <c r="AW4" s="57"/>
      <c r="AX4" s="68"/>
      <c r="AY4" s="68"/>
      <c r="AZ4" s="68"/>
      <c r="BA4" s="57"/>
      <c r="BB4" s="57"/>
    </row>
    <row r="5" spans="1:14" ht="12.75">
      <c r="A5" s="268"/>
      <c r="B5" s="43"/>
      <c r="C5" s="166"/>
      <c r="D5" s="73" t="s">
        <v>396</v>
      </c>
      <c r="H5" s="261" t="s">
        <v>627</v>
      </c>
      <c r="I5" s="261"/>
      <c r="J5" s="261"/>
      <c r="K5" s="261"/>
      <c r="L5" s="261"/>
      <c r="M5" s="261"/>
      <c r="N5" s="261"/>
    </row>
    <row r="6" spans="1:14" ht="12.75">
      <c r="A6" s="43"/>
      <c r="B6" s="43"/>
      <c r="C6" s="167"/>
      <c r="D6" s="61" t="s">
        <v>405</v>
      </c>
      <c r="H6" s="262" t="s">
        <v>495</v>
      </c>
      <c r="I6" s="262"/>
      <c r="J6" s="262"/>
      <c r="K6" s="262"/>
      <c r="L6" s="262"/>
      <c r="M6" s="262"/>
      <c r="N6" s="262"/>
    </row>
    <row r="7" spans="1:14" ht="12.75">
      <c r="A7" s="43"/>
      <c r="B7" s="43"/>
      <c r="C7" s="44"/>
      <c r="D7" s="44"/>
      <c r="H7" s="150"/>
      <c r="I7" s="150"/>
      <c r="J7" s="150"/>
      <c r="K7" s="150"/>
      <c r="L7" s="150"/>
      <c r="M7" s="150"/>
      <c r="N7" s="150"/>
    </row>
    <row r="8" spans="1:64" ht="33.75" customHeight="1">
      <c r="A8" s="52" t="s">
        <v>618</v>
      </c>
      <c r="B8" s="52" t="s">
        <v>619</v>
      </c>
      <c r="C8" s="52" t="s">
        <v>135</v>
      </c>
      <c r="D8" s="53" t="s">
        <v>134</v>
      </c>
      <c r="E8" s="1">
        <v>9</v>
      </c>
      <c r="F8" s="255" t="s">
        <v>79</v>
      </c>
      <c r="G8" s="256"/>
      <c r="H8" s="256"/>
      <c r="I8" s="256"/>
      <c r="J8" s="256"/>
      <c r="K8" s="71"/>
      <c r="L8" s="255" t="s">
        <v>80</v>
      </c>
      <c r="M8" s="256"/>
      <c r="N8" s="256"/>
      <c r="O8" s="256"/>
      <c r="P8" s="256"/>
      <c r="Q8" s="71"/>
      <c r="R8" s="255" t="s">
        <v>81</v>
      </c>
      <c r="S8" s="256"/>
      <c r="T8" s="256"/>
      <c r="U8" s="256"/>
      <c r="V8" s="256"/>
      <c r="W8" s="71"/>
      <c r="X8" s="255" t="s">
        <v>82</v>
      </c>
      <c r="Y8" s="256"/>
      <c r="Z8" s="256"/>
      <c r="AA8" s="256"/>
      <c r="AB8" s="256"/>
      <c r="AC8" s="71"/>
      <c r="AD8" s="255" t="s">
        <v>83</v>
      </c>
      <c r="AE8" s="256"/>
      <c r="AF8" s="256"/>
      <c r="AG8" s="256"/>
      <c r="AH8" s="256"/>
      <c r="AI8" s="71"/>
      <c r="AJ8" s="255" t="s">
        <v>84</v>
      </c>
      <c r="AK8" s="256"/>
      <c r="AL8" s="256"/>
      <c r="AM8" s="256"/>
      <c r="AN8" s="256"/>
      <c r="AO8" s="71"/>
      <c r="AP8" s="255" t="s">
        <v>85</v>
      </c>
      <c r="AQ8" s="256"/>
      <c r="AR8" s="256"/>
      <c r="AS8" s="256"/>
      <c r="AT8" s="256"/>
      <c r="AU8" s="71"/>
      <c r="AV8" s="255" t="s">
        <v>87</v>
      </c>
      <c r="AW8" s="256"/>
      <c r="AX8" s="256"/>
      <c r="AY8" s="256"/>
      <c r="AZ8" s="257"/>
      <c r="BA8" s="72"/>
      <c r="BB8" s="264" t="s">
        <v>86</v>
      </c>
      <c r="BC8" s="265"/>
      <c r="BD8" s="265"/>
      <c r="BE8" s="265"/>
      <c r="BF8" s="265"/>
      <c r="BG8" s="60"/>
      <c r="BH8" s="111" t="s">
        <v>397</v>
      </c>
      <c r="BI8" s="111" t="s">
        <v>398</v>
      </c>
      <c r="BJ8" s="111" t="s">
        <v>147</v>
      </c>
      <c r="BK8" s="60"/>
      <c r="BL8" s="75"/>
    </row>
    <row r="9" spans="1:64" ht="33.75" customHeight="1">
      <c r="A9" s="52"/>
      <c r="B9" s="52"/>
      <c r="C9" s="52"/>
      <c r="D9" s="70"/>
      <c r="E9" s="1"/>
      <c r="F9" s="255" t="s">
        <v>96</v>
      </c>
      <c r="G9" s="256"/>
      <c r="H9" s="266" t="s">
        <v>74</v>
      </c>
      <c r="I9" s="260"/>
      <c r="J9" s="118" t="s">
        <v>73</v>
      </c>
      <c r="K9" s="71"/>
      <c r="L9" s="255" t="s">
        <v>96</v>
      </c>
      <c r="M9" s="256"/>
      <c r="N9" s="266" t="s">
        <v>74</v>
      </c>
      <c r="O9" s="260"/>
      <c r="P9" s="118" t="s">
        <v>73</v>
      </c>
      <c r="Q9" s="80"/>
      <c r="R9" s="255" t="s">
        <v>96</v>
      </c>
      <c r="S9" s="256"/>
      <c r="T9" s="266" t="s">
        <v>74</v>
      </c>
      <c r="U9" s="260"/>
      <c r="V9" s="118" t="s">
        <v>73</v>
      </c>
      <c r="W9" s="71"/>
      <c r="X9" s="255" t="s">
        <v>96</v>
      </c>
      <c r="Y9" s="256"/>
      <c r="Z9" s="266" t="s">
        <v>74</v>
      </c>
      <c r="AA9" s="260"/>
      <c r="AB9" s="118" t="s">
        <v>73</v>
      </c>
      <c r="AC9" s="71"/>
      <c r="AD9" s="255" t="s">
        <v>96</v>
      </c>
      <c r="AE9" s="256"/>
      <c r="AF9" s="266" t="s">
        <v>74</v>
      </c>
      <c r="AG9" s="260"/>
      <c r="AH9" s="118" t="s">
        <v>73</v>
      </c>
      <c r="AI9" s="71"/>
      <c r="AJ9" s="255" t="s">
        <v>96</v>
      </c>
      <c r="AK9" s="256"/>
      <c r="AL9" s="266" t="s">
        <v>74</v>
      </c>
      <c r="AM9" s="260"/>
      <c r="AN9" s="118" t="s">
        <v>73</v>
      </c>
      <c r="AO9" s="71"/>
      <c r="AP9" s="255" t="s">
        <v>96</v>
      </c>
      <c r="AQ9" s="256"/>
      <c r="AR9" s="266" t="s">
        <v>74</v>
      </c>
      <c r="AS9" s="260"/>
      <c r="AT9" s="118" t="s">
        <v>73</v>
      </c>
      <c r="AU9" s="71"/>
      <c r="AV9" s="255" t="s">
        <v>96</v>
      </c>
      <c r="AW9" s="256"/>
      <c r="AX9" s="266" t="s">
        <v>74</v>
      </c>
      <c r="AY9" s="260"/>
      <c r="AZ9" s="118" t="s">
        <v>73</v>
      </c>
      <c r="BA9" s="71"/>
      <c r="BB9" s="255" t="s">
        <v>96</v>
      </c>
      <c r="BC9" s="256"/>
      <c r="BD9" s="266" t="s">
        <v>74</v>
      </c>
      <c r="BE9" s="260"/>
      <c r="BF9" s="130" t="s">
        <v>73</v>
      </c>
      <c r="BG9" s="60"/>
      <c r="BH9" s="111"/>
      <c r="BI9" s="111"/>
      <c r="BJ9" s="111"/>
      <c r="BK9" s="60"/>
      <c r="BL9" s="75"/>
    </row>
    <row r="10" spans="1:64" ht="40.5" customHeight="1">
      <c r="A10" s="52"/>
      <c r="B10" s="52"/>
      <c r="C10" s="52"/>
      <c r="D10" s="70"/>
      <c r="E10" s="1"/>
      <c r="F10" s="12" t="s">
        <v>401</v>
      </c>
      <c r="G10" s="12" t="s">
        <v>402</v>
      </c>
      <c r="H10" s="69" t="s">
        <v>75</v>
      </c>
      <c r="I10" s="69" t="s">
        <v>77</v>
      </c>
      <c r="J10" s="69" t="s">
        <v>78</v>
      </c>
      <c r="K10" s="69"/>
      <c r="L10" s="12" t="s">
        <v>401</v>
      </c>
      <c r="M10" s="12" t="s">
        <v>402</v>
      </c>
      <c r="N10" s="69" t="s">
        <v>75</v>
      </c>
      <c r="O10" s="69"/>
      <c r="P10" s="69"/>
      <c r="Q10" s="69"/>
      <c r="R10" s="12" t="s">
        <v>401</v>
      </c>
      <c r="S10" s="12" t="s">
        <v>402</v>
      </c>
      <c r="T10" s="69" t="s">
        <v>75</v>
      </c>
      <c r="U10" s="69" t="s">
        <v>76</v>
      </c>
      <c r="V10" s="69"/>
      <c r="W10" s="69"/>
      <c r="X10" s="12" t="s">
        <v>401</v>
      </c>
      <c r="Y10" s="12" t="s">
        <v>402</v>
      </c>
      <c r="Z10" s="69" t="s">
        <v>75</v>
      </c>
      <c r="AA10" s="69" t="s">
        <v>76</v>
      </c>
      <c r="AB10" s="69"/>
      <c r="AC10" s="69"/>
      <c r="AD10" s="12" t="s">
        <v>401</v>
      </c>
      <c r="AE10" s="12" t="s">
        <v>402</v>
      </c>
      <c r="AF10" s="69" t="s">
        <v>75</v>
      </c>
      <c r="AG10" s="69" t="s">
        <v>76</v>
      </c>
      <c r="AH10" s="69"/>
      <c r="AI10" s="69"/>
      <c r="AJ10" s="12" t="s">
        <v>401</v>
      </c>
      <c r="AK10" s="12" t="s">
        <v>402</v>
      </c>
      <c r="AL10" s="69" t="s">
        <v>75</v>
      </c>
      <c r="AM10" s="69" t="s">
        <v>76</v>
      </c>
      <c r="AN10" s="69"/>
      <c r="AO10" s="69"/>
      <c r="AP10" s="12" t="s">
        <v>401</v>
      </c>
      <c r="AQ10" s="12" t="s">
        <v>402</v>
      </c>
      <c r="AR10" s="69" t="s">
        <v>75</v>
      </c>
      <c r="AS10" s="69" t="s">
        <v>76</v>
      </c>
      <c r="AT10" s="69"/>
      <c r="AU10" s="69"/>
      <c r="AV10" s="12" t="s">
        <v>401</v>
      </c>
      <c r="AW10" s="12" t="s">
        <v>402</v>
      </c>
      <c r="AX10" s="69" t="s">
        <v>75</v>
      </c>
      <c r="AY10" s="69" t="s">
        <v>76</v>
      </c>
      <c r="AZ10" s="69"/>
      <c r="BA10" s="69"/>
      <c r="BB10" s="12" t="s">
        <v>401</v>
      </c>
      <c r="BC10" s="12" t="s">
        <v>402</v>
      </c>
      <c r="BD10" s="69" t="s">
        <v>75</v>
      </c>
      <c r="BE10" s="127" t="s">
        <v>76</v>
      </c>
      <c r="BF10" s="130"/>
      <c r="BG10" s="60"/>
      <c r="BH10" s="111"/>
      <c r="BI10" s="111"/>
      <c r="BJ10" s="111"/>
      <c r="BK10" s="60"/>
      <c r="BL10" s="75"/>
    </row>
    <row r="11" spans="1:64" s="103" customFormat="1" ht="51.75" thickBot="1">
      <c r="A11" s="92" t="s">
        <v>507</v>
      </c>
      <c r="B11" s="93" t="s">
        <v>508</v>
      </c>
      <c r="C11" s="93" t="s">
        <v>509</v>
      </c>
      <c r="D11" s="94" t="s">
        <v>295</v>
      </c>
      <c r="E11" s="95"/>
      <c r="F11" s="96"/>
      <c r="G11" s="96"/>
      <c r="H11" s="16"/>
      <c r="I11" s="16"/>
      <c r="J11" s="16"/>
      <c r="K11" s="16"/>
      <c r="L11" s="96"/>
      <c r="M11" s="96"/>
      <c r="N11" s="16"/>
      <c r="O11" s="16"/>
      <c r="P11" s="16"/>
      <c r="Q11" s="16"/>
      <c r="R11" s="96"/>
      <c r="S11" s="96"/>
      <c r="T11" s="16"/>
      <c r="U11" s="16"/>
      <c r="V11" s="16"/>
      <c r="W11" s="96"/>
      <c r="X11" s="96">
        <v>0.2</v>
      </c>
      <c r="Y11" s="96">
        <v>0.3</v>
      </c>
      <c r="Z11" s="16" t="s">
        <v>182</v>
      </c>
      <c r="AA11" s="16" t="s">
        <v>182</v>
      </c>
      <c r="AB11" s="16" t="s">
        <v>182</v>
      </c>
      <c r="AC11" s="96"/>
      <c r="AD11" s="97">
        <v>0.01</v>
      </c>
      <c r="AE11" s="97">
        <v>0.1</v>
      </c>
      <c r="AF11" s="116" t="s">
        <v>190</v>
      </c>
      <c r="AG11" s="116" t="s">
        <v>190</v>
      </c>
      <c r="AH11" s="116" t="s">
        <v>190</v>
      </c>
      <c r="AI11" s="97"/>
      <c r="AJ11" s="96"/>
      <c r="AK11" s="96"/>
      <c r="AL11" s="16"/>
      <c r="AM11" s="16"/>
      <c r="AN11" s="16"/>
      <c r="AO11" s="96"/>
      <c r="AP11" s="99"/>
      <c r="AQ11" s="99"/>
      <c r="AR11" s="100"/>
      <c r="AS11" s="100"/>
      <c r="AT11" s="100"/>
      <c r="AU11" s="99"/>
      <c r="AV11" s="96"/>
      <c r="AW11" s="96"/>
      <c r="AX11" s="16"/>
      <c r="AY11" s="16"/>
      <c r="AZ11" s="16"/>
      <c r="BA11" s="96"/>
      <c r="BB11" s="109"/>
      <c r="BC11" s="108"/>
      <c r="BD11" s="100"/>
      <c r="BE11" s="128"/>
      <c r="BF11" s="100"/>
      <c r="BG11" s="101"/>
      <c r="BH11" s="112" t="s">
        <v>357</v>
      </c>
      <c r="BI11" s="112" t="s">
        <v>357</v>
      </c>
      <c r="BJ11" s="112" t="s">
        <v>357</v>
      </c>
      <c r="BK11" s="101"/>
      <c r="BL11" s="102"/>
    </row>
    <row r="12" spans="1:64" ht="39" thickBot="1">
      <c r="A12" s="45" t="s">
        <v>424</v>
      </c>
      <c r="B12" s="46" t="s">
        <v>425</v>
      </c>
      <c r="C12" s="46" t="s">
        <v>426</v>
      </c>
      <c r="D12" s="40" t="s">
        <v>348</v>
      </c>
      <c r="E12" s="54"/>
      <c r="F12" s="63"/>
      <c r="G12" s="63"/>
      <c r="H12" s="14"/>
      <c r="I12" s="14"/>
      <c r="J12" s="14"/>
      <c r="K12" s="14"/>
      <c r="L12" s="63"/>
      <c r="M12" s="63"/>
      <c r="N12" s="14"/>
      <c r="O12" s="14"/>
      <c r="P12" s="14"/>
      <c r="Q12" s="14"/>
      <c r="R12" s="63">
        <v>0.001</v>
      </c>
      <c r="S12" s="63">
        <v>0.02</v>
      </c>
      <c r="T12" s="116" t="s">
        <v>192</v>
      </c>
      <c r="U12" s="116" t="s">
        <v>192</v>
      </c>
      <c r="V12" s="116" t="s">
        <v>192</v>
      </c>
      <c r="W12" s="63"/>
      <c r="X12" s="63"/>
      <c r="Y12" s="63"/>
      <c r="Z12" s="14"/>
      <c r="AA12" s="14"/>
      <c r="AB12" s="14"/>
      <c r="AC12" s="63"/>
      <c r="AD12" s="63">
        <v>0.37</v>
      </c>
      <c r="AE12" s="63">
        <v>0.585</v>
      </c>
      <c r="AF12" s="14" t="s">
        <v>190</v>
      </c>
      <c r="AG12" s="14" t="s">
        <v>190</v>
      </c>
      <c r="AH12" s="14" t="s">
        <v>190</v>
      </c>
      <c r="AI12" s="14"/>
      <c r="AJ12" s="63">
        <v>0.005</v>
      </c>
      <c r="AK12" s="63">
        <v>0.03</v>
      </c>
      <c r="AL12" s="14" t="s">
        <v>190</v>
      </c>
      <c r="AM12" s="14" t="s">
        <v>190</v>
      </c>
      <c r="AN12" s="14" t="s">
        <v>190</v>
      </c>
      <c r="AO12" s="63"/>
      <c r="AP12" s="64"/>
      <c r="AQ12" s="64"/>
      <c r="AR12" s="84"/>
      <c r="AS12" s="84"/>
      <c r="AT12" s="84"/>
      <c r="AU12" s="64"/>
      <c r="AV12" s="63"/>
      <c r="AW12" s="63"/>
      <c r="AX12" s="14"/>
      <c r="AY12" s="14"/>
      <c r="AZ12" s="14"/>
      <c r="BA12" s="63"/>
      <c r="BB12" s="55"/>
      <c r="BC12" s="79"/>
      <c r="BD12" s="86"/>
      <c r="BE12" s="129"/>
      <c r="BH12" s="112" t="s">
        <v>358</v>
      </c>
      <c r="BI12" s="112"/>
      <c r="BJ12" s="113" t="s">
        <v>359</v>
      </c>
      <c r="BL12" s="77"/>
    </row>
    <row r="13" spans="1:64" s="103" customFormat="1" ht="51.75" thickBot="1">
      <c r="A13" s="93" t="s">
        <v>109</v>
      </c>
      <c r="B13" s="93" t="s">
        <v>110</v>
      </c>
      <c r="C13" s="93" t="s">
        <v>111</v>
      </c>
      <c r="D13" s="94" t="s">
        <v>296</v>
      </c>
      <c r="E13" s="95"/>
      <c r="F13" s="96">
        <v>0.0001</v>
      </c>
      <c r="G13" s="96">
        <v>0.002</v>
      </c>
      <c r="H13" s="16" t="s">
        <v>190</v>
      </c>
      <c r="I13" s="16" t="s">
        <v>182</v>
      </c>
      <c r="J13" s="16" t="s">
        <v>190</v>
      </c>
      <c r="K13" s="16"/>
      <c r="L13" s="96"/>
      <c r="M13" s="96"/>
      <c r="N13" s="16"/>
      <c r="O13" s="16"/>
      <c r="P13" s="16"/>
      <c r="Q13" s="16"/>
      <c r="R13" s="96"/>
      <c r="S13" s="96"/>
      <c r="T13" s="16"/>
      <c r="U13" s="16"/>
      <c r="V13" s="16"/>
      <c r="W13" s="96"/>
      <c r="X13" s="96">
        <v>0.005</v>
      </c>
      <c r="Y13" s="96">
        <v>0.05</v>
      </c>
      <c r="Z13" s="16" t="s">
        <v>182</v>
      </c>
      <c r="AA13" s="16" t="s">
        <v>182</v>
      </c>
      <c r="AB13" s="16" t="s">
        <v>182</v>
      </c>
      <c r="AC13" s="96"/>
      <c r="AD13" s="97">
        <v>0.1</v>
      </c>
      <c r="AE13" s="97">
        <v>0.58</v>
      </c>
      <c r="AF13" s="16" t="s">
        <v>190</v>
      </c>
      <c r="AG13" s="16" t="s">
        <v>190</v>
      </c>
      <c r="AH13" s="16" t="s">
        <v>190</v>
      </c>
      <c r="AI13" s="97"/>
      <c r="AJ13" s="96"/>
      <c r="AK13" s="96"/>
      <c r="AL13" s="16"/>
      <c r="AM13" s="16"/>
      <c r="AN13" s="16"/>
      <c r="AO13" s="96"/>
      <c r="AP13" s="99"/>
      <c r="AQ13" s="99"/>
      <c r="AR13" s="100"/>
      <c r="AS13" s="100"/>
      <c r="AT13" s="100"/>
      <c r="AU13" s="99"/>
      <c r="AV13" s="96">
        <v>0.0001</v>
      </c>
      <c r="AW13" s="96">
        <v>0.005</v>
      </c>
      <c r="AX13" s="116" t="s">
        <v>190</v>
      </c>
      <c r="AY13" s="116" t="s">
        <v>242</v>
      </c>
      <c r="AZ13" s="116" t="s">
        <v>190</v>
      </c>
      <c r="BA13" s="96"/>
      <c r="BB13" s="109"/>
      <c r="BC13" s="108"/>
      <c r="BD13" s="100"/>
      <c r="BE13" s="128"/>
      <c r="BF13" s="100"/>
      <c r="BG13" s="101"/>
      <c r="BH13" s="112" t="s">
        <v>362</v>
      </c>
      <c r="BI13" s="112" t="s">
        <v>364</v>
      </c>
      <c r="BJ13" s="113" t="s">
        <v>359</v>
      </c>
      <c r="BK13" s="101"/>
      <c r="BL13" s="102"/>
    </row>
    <row r="14" spans="1:64" ht="51.75" thickBot="1">
      <c r="A14" s="45" t="s">
        <v>427</v>
      </c>
      <c r="B14" s="46" t="s">
        <v>428</v>
      </c>
      <c r="C14" s="46" t="s">
        <v>418</v>
      </c>
      <c r="D14" s="40" t="s">
        <v>297</v>
      </c>
      <c r="E14" s="54"/>
      <c r="F14" s="63"/>
      <c r="G14" s="63"/>
      <c r="H14" s="14"/>
      <c r="I14" s="14"/>
      <c r="J14" s="14"/>
      <c r="K14" s="14"/>
      <c r="L14" s="63"/>
      <c r="M14" s="63"/>
      <c r="N14" s="14"/>
      <c r="O14" s="14"/>
      <c r="P14" s="14"/>
      <c r="Q14" s="14"/>
      <c r="R14" s="63"/>
      <c r="S14" s="63"/>
      <c r="T14" s="14"/>
      <c r="U14" s="14"/>
      <c r="V14" s="14"/>
      <c r="W14" s="63"/>
      <c r="X14" s="63">
        <v>0.005</v>
      </c>
      <c r="Y14" s="63">
        <v>0.05</v>
      </c>
      <c r="Z14" s="14" t="s">
        <v>182</v>
      </c>
      <c r="AA14" s="14" t="s">
        <v>182</v>
      </c>
      <c r="AB14" s="14" t="s">
        <v>182</v>
      </c>
      <c r="AC14" s="63"/>
      <c r="AD14" s="63">
        <v>0.37</v>
      </c>
      <c r="AE14" s="63">
        <v>0.495</v>
      </c>
      <c r="AF14" s="116" t="s">
        <v>190</v>
      </c>
      <c r="AG14" s="116" t="s">
        <v>190</v>
      </c>
      <c r="AH14" s="116" t="s">
        <v>190</v>
      </c>
      <c r="AI14" s="63"/>
      <c r="AJ14" s="63">
        <v>0.005</v>
      </c>
      <c r="AK14" s="63">
        <v>0.03</v>
      </c>
      <c r="AL14" s="14" t="s">
        <v>190</v>
      </c>
      <c r="AM14" s="14" t="s">
        <v>190</v>
      </c>
      <c r="AN14" s="14" t="s">
        <v>190</v>
      </c>
      <c r="AO14" s="63"/>
      <c r="AP14" s="64"/>
      <c r="AQ14" s="64"/>
      <c r="AR14" s="84"/>
      <c r="AS14" s="84"/>
      <c r="AT14" s="84"/>
      <c r="AU14" s="64"/>
      <c r="AV14" s="63"/>
      <c r="AW14" s="63"/>
      <c r="AX14" s="14"/>
      <c r="AY14" s="14"/>
      <c r="AZ14" s="14"/>
      <c r="BA14" s="63"/>
      <c r="BB14" s="55"/>
      <c r="BC14" s="79"/>
      <c r="BD14" s="86"/>
      <c r="BE14" s="129"/>
      <c r="BH14" s="112" t="s">
        <v>358</v>
      </c>
      <c r="BI14" s="112" t="s">
        <v>364</v>
      </c>
      <c r="BJ14" s="112" t="s">
        <v>363</v>
      </c>
      <c r="BL14" s="78"/>
    </row>
    <row r="15" spans="1:64" s="103" customFormat="1" ht="64.5" thickBot="1">
      <c r="A15" s="92" t="s">
        <v>429</v>
      </c>
      <c r="B15" s="93" t="s">
        <v>430</v>
      </c>
      <c r="C15" s="93" t="s">
        <v>431</v>
      </c>
      <c r="D15" s="94" t="s">
        <v>307</v>
      </c>
      <c r="E15" s="95"/>
      <c r="F15" s="96"/>
      <c r="G15" s="96"/>
      <c r="H15" s="16"/>
      <c r="I15" s="16"/>
      <c r="J15" s="16"/>
      <c r="K15" s="16"/>
      <c r="L15" s="96"/>
      <c r="M15" s="96"/>
      <c r="N15" s="16"/>
      <c r="O15" s="16"/>
      <c r="P15" s="16"/>
      <c r="Q15" s="16"/>
      <c r="R15" s="96"/>
      <c r="S15" s="96"/>
      <c r="T15" s="16"/>
      <c r="U15" s="16"/>
      <c r="V15" s="16"/>
      <c r="W15" s="96"/>
      <c r="X15" s="96">
        <v>0.005</v>
      </c>
      <c r="Y15" s="96">
        <v>0.1</v>
      </c>
      <c r="Z15" s="16" t="s">
        <v>182</v>
      </c>
      <c r="AA15" s="16" t="s">
        <v>182</v>
      </c>
      <c r="AB15" s="16" t="s">
        <v>182</v>
      </c>
      <c r="AC15" s="96"/>
      <c r="AD15" s="96">
        <v>0.25</v>
      </c>
      <c r="AE15" s="96">
        <v>0.4</v>
      </c>
      <c r="AF15" s="116" t="s">
        <v>190</v>
      </c>
      <c r="AG15" s="116" t="s">
        <v>190</v>
      </c>
      <c r="AH15" s="116" t="s">
        <v>190</v>
      </c>
      <c r="AI15" s="96"/>
      <c r="AJ15" s="96">
        <v>0.05</v>
      </c>
      <c r="AK15" s="96">
        <v>0.1</v>
      </c>
      <c r="AL15" s="16" t="s">
        <v>190</v>
      </c>
      <c r="AM15" s="16" t="s">
        <v>190</v>
      </c>
      <c r="AN15" s="16" t="s">
        <v>190</v>
      </c>
      <c r="AO15" s="96"/>
      <c r="AP15" s="99"/>
      <c r="AQ15" s="99"/>
      <c r="AR15" s="100"/>
      <c r="AS15" s="100"/>
      <c r="AT15" s="100"/>
      <c r="AU15" s="99"/>
      <c r="AV15" s="96"/>
      <c r="AW15" s="96"/>
      <c r="AX15" s="16"/>
      <c r="AY15" s="16"/>
      <c r="AZ15" s="16"/>
      <c r="BA15" s="96"/>
      <c r="BB15" s="109"/>
      <c r="BC15" s="108"/>
      <c r="BD15" s="100"/>
      <c r="BE15" s="128"/>
      <c r="BF15" s="100"/>
      <c r="BG15" s="101"/>
      <c r="BH15" s="112" t="s">
        <v>366</v>
      </c>
      <c r="BI15" s="112" t="s">
        <v>368</v>
      </c>
      <c r="BJ15" s="113" t="s">
        <v>361</v>
      </c>
      <c r="BK15" s="101"/>
      <c r="BL15" s="104"/>
    </row>
    <row r="16" spans="1:64" ht="64.5" thickBot="1">
      <c r="A16" s="45" t="s">
        <v>112</v>
      </c>
      <c r="B16" s="46" t="s">
        <v>113</v>
      </c>
      <c r="C16" s="46" t="s">
        <v>114</v>
      </c>
      <c r="D16" s="40" t="s">
        <v>308</v>
      </c>
      <c r="E16" s="54"/>
      <c r="F16" s="63"/>
      <c r="G16" s="63"/>
      <c r="H16" s="14"/>
      <c r="I16" s="14"/>
      <c r="J16" s="14"/>
      <c r="K16" s="14"/>
      <c r="L16" s="63"/>
      <c r="M16" s="63"/>
      <c r="N16" s="14"/>
      <c r="O16" s="14"/>
      <c r="P16" s="14"/>
      <c r="Q16" s="14"/>
      <c r="R16" s="63">
        <v>0.001</v>
      </c>
      <c r="S16" s="63">
        <v>0.02</v>
      </c>
      <c r="T16" s="116" t="s">
        <v>192</v>
      </c>
      <c r="U16" s="116" t="s">
        <v>192</v>
      </c>
      <c r="V16" s="116" t="s">
        <v>192</v>
      </c>
      <c r="W16" s="63"/>
      <c r="X16" s="63"/>
      <c r="Y16" s="63"/>
      <c r="Z16" s="14"/>
      <c r="AA16" s="14"/>
      <c r="AB16" s="14"/>
      <c r="AC16" s="63"/>
      <c r="AD16" s="63">
        <v>0.4</v>
      </c>
      <c r="AE16" s="63">
        <v>0.59</v>
      </c>
      <c r="AF16" s="14" t="s">
        <v>190</v>
      </c>
      <c r="AG16" s="14" t="s">
        <v>190</v>
      </c>
      <c r="AH16" s="14" t="s">
        <v>190</v>
      </c>
      <c r="AI16" s="63"/>
      <c r="AJ16" s="63"/>
      <c r="AK16" s="63"/>
      <c r="AL16" s="14"/>
      <c r="AM16" s="14"/>
      <c r="AN16" s="14"/>
      <c r="AO16" s="63"/>
      <c r="AP16" s="64"/>
      <c r="AQ16" s="64"/>
      <c r="AR16" s="84"/>
      <c r="AS16" s="84"/>
      <c r="AT16" s="84"/>
      <c r="AU16" s="64"/>
      <c r="AV16" s="63"/>
      <c r="AW16" s="63"/>
      <c r="AX16" s="14"/>
      <c r="AY16" s="14"/>
      <c r="AZ16" s="14"/>
      <c r="BA16" s="63"/>
      <c r="BB16" s="55"/>
      <c r="BC16" s="79"/>
      <c r="BD16" s="86"/>
      <c r="BE16" s="129"/>
      <c r="BH16" s="112" t="s">
        <v>358</v>
      </c>
      <c r="BI16" s="112"/>
      <c r="BJ16" s="113" t="s">
        <v>359</v>
      </c>
      <c r="BL16" s="78"/>
    </row>
    <row r="17" spans="1:64" s="103" customFormat="1" ht="51.75" thickBot="1">
      <c r="A17" s="105" t="s">
        <v>510</v>
      </c>
      <c r="B17" s="106" t="s">
        <v>511</v>
      </c>
      <c r="C17" s="105" t="s">
        <v>621</v>
      </c>
      <c r="D17" s="94" t="s">
        <v>309</v>
      </c>
      <c r="E17" s="15"/>
      <c r="F17" s="96">
        <v>0.001</v>
      </c>
      <c r="G17" s="96">
        <v>0.1</v>
      </c>
      <c r="H17" s="16" t="s">
        <v>190</v>
      </c>
      <c r="I17" s="16" t="s">
        <v>182</v>
      </c>
      <c r="J17" s="16" t="s">
        <v>190</v>
      </c>
      <c r="K17" s="16"/>
      <c r="L17" s="96"/>
      <c r="M17" s="96"/>
      <c r="N17" s="16"/>
      <c r="O17" s="16"/>
      <c r="P17" s="16"/>
      <c r="Q17" s="16"/>
      <c r="R17" s="96"/>
      <c r="S17" s="96"/>
      <c r="T17" s="16"/>
      <c r="U17" s="16"/>
      <c r="V17" s="16"/>
      <c r="W17" s="96"/>
      <c r="X17" s="96">
        <v>0.005</v>
      </c>
      <c r="Y17" s="96">
        <v>0.15</v>
      </c>
      <c r="Z17" s="16" t="s">
        <v>182</v>
      </c>
      <c r="AA17" s="16" t="s">
        <v>182</v>
      </c>
      <c r="AB17" s="16" t="s">
        <v>182</v>
      </c>
      <c r="AC17" s="96"/>
      <c r="AD17" s="96">
        <v>0.009</v>
      </c>
      <c r="AE17" s="96">
        <v>0.09</v>
      </c>
      <c r="AF17" s="16" t="s">
        <v>190</v>
      </c>
      <c r="AG17" s="16" t="s">
        <v>190</v>
      </c>
      <c r="AH17" s="16" t="s">
        <v>190</v>
      </c>
      <c r="AI17" s="96"/>
      <c r="AJ17" s="96">
        <v>0.001</v>
      </c>
      <c r="AK17" s="96">
        <v>0.01</v>
      </c>
      <c r="AL17" s="16" t="s">
        <v>190</v>
      </c>
      <c r="AM17" s="16" t="s">
        <v>190</v>
      </c>
      <c r="AN17" s="16" t="s">
        <v>190</v>
      </c>
      <c r="AO17" s="96"/>
      <c r="AP17" s="99"/>
      <c r="AQ17" s="99"/>
      <c r="AR17" s="100"/>
      <c r="AS17" s="100"/>
      <c r="AT17" s="100"/>
      <c r="AU17" s="99"/>
      <c r="AV17" s="97">
        <v>0.1</v>
      </c>
      <c r="AW17" s="97">
        <v>0.25</v>
      </c>
      <c r="AX17" s="116" t="s">
        <v>190</v>
      </c>
      <c r="AY17" s="116" t="s">
        <v>242</v>
      </c>
      <c r="AZ17" s="116" t="s">
        <v>190</v>
      </c>
      <c r="BA17" s="97"/>
      <c r="BB17" s="107"/>
      <c r="BC17" s="108"/>
      <c r="BD17" s="100"/>
      <c r="BE17" s="128"/>
      <c r="BF17" s="100"/>
      <c r="BG17" s="101"/>
      <c r="BH17" s="114" t="s">
        <v>370</v>
      </c>
      <c r="BI17" s="114" t="s">
        <v>371</v>
      </c>
      <c r="BJ17" s="115"/>
      <c r="BK17" s="101"/>
      <c r="BL17" s="102"/>
    </row>
    <row r="18" spans="1:64" ht="51.75" thickBot="1">
      <c r="A18" s="47" t="s">
        <v>512</v>
      </c>
      <c r="B18" s="48" t="s">
        <v>513</v>
      </c>
      <c r="C18" s="47" t="s">
        <v>620</v>
      </c>
      <c r="D18" s="40" t="s">
        <v>310</v>
      </c>
      <c r="E18" s="1"/>
      <c r="F18" s="63"/>
      <c r="G18" s="63"/>
      <c r="H18" s="14"/>
      <c r="I18" s="14"/>
      <c r="J18" s="14"/>
      <c r="K18" s="14"/>
      <c r="L18" s="63">
        <v>0.001</v>
      </c>
      <c r="M18" s="63">
        <v>0.02</v>
      </c>
      <c r="N18" s="116" t="s">
        <v>192</v>
      </c>
      <c r="O18" s="131" t="s">
        <v>192</v>
      </c>
      <c r="P18" s="116" t="s">
        <v>192</v>
      </c>
      <c r="Q18" s="14"/>
      <c r="R18" s="63"/>
      <c r="S18" s="63"/>
      <c r="T18" s="14"/>
      <c r="U18" s="14"/>
      <c r="V18" s="14"/>
      <c r="W18" s="63"/>
      <c r="X18" s="63">
        <v>0.005</v>
      </c>
      <c r="Y18" s="63">
        <v>0.2</v>
      </c>
      <c r="Z18" s="14" t="s">
        <v>182</v>
      </c>
      <c r="AA18" s="14" t="s">
        <v>182</v>
      </c>
      <c r="AB18" s="14" t="s">
        <v>182</v>
      </c>
      <c r="AC18" s="63"/>
      <c r="AD18" s="63">
        <v>0.003</v>
      </c>
      <c r="AE18" s="63">
        <v>0.13</v>
      </c>
      <c r="AF18" s="14" t="s">
        <v>190</v>
      </c>
      <c r="AG18" s="14" t="s">
        <v>190</v>
      </c>
      <c r="AH18" s="14" t="s">
        <v>190</v>
      </c>
      <c r="AI18" s="63"/>
      <c r="AJ18" s="63">
        <v>0.007</v>
      </c>
      <c r="AK18" s="63">
        <v>0.07</v>
      </c>
      <c r="AL18" s="14" t="s">
        <v>190</v>
      </c>
      <c r="AM18" s="14" t="s">
        <v>190</v>
      </c>
      <c r="AN18" s="14" t="s">
        <v>190</v>
      </c>
      <c r="AO18" s="63"/>
      <c r="AP18" s="64"/>
      <c r="AQ18" s="64"/>
      <c r="AR18" s="84"/>
      <c r="AS18" s="84"/>
      <c r="AT18" s="84"/>
      <c r="AU18" s="64"/>
      <c r="AV18" s="63"/>
      <c r="AW18" s="63"/>
      <c r="AX18" s="14"/>
      <c r="AY18" s="14"/>
      <c r="AZ18" s="14"/>
      <c r="BA18" s="63"/>
      <c r="BB18" s="58"/>
      <c r="BC18" s="79"/>
      <c r="BD18" s="86"/>
      <c r="BE18" s="129"/>
      <c r="BH18" s="114" t="s">
        <v>372</v>
      </c>
      <c r="BI18" s="114" t="s">
        <v>371</v>
      </c>
      <c r="BJ18" s="114"/>
      <c r="BL18" s="76"/>
    </row>
    <row r="19" spans="1:64" s="103" customFormat="1" ht="51.75" thickBot="1">
      <c r="A19" s="105" t="s">
        <v>514</v>
      </c>
      <c r="B19" s="106" t="s">
        <v>515</v>
      </c>
      <c r="C19" s="106" t="s">
        <v>622</v>
      </c>
      <c r="D19" s="94" t="s">
        <v>311</v>
      </c>
      <c r="E19" s="15"/>
      <c r="F19" s="96"/>
      <c r="G19" s="96"/>
      <c r="H19" s="16"/>
      <c r="I19" s="16"/>
      <c r="J19" s="16"/>
      <c r="K19" s="16"/>
      <c r="L19" s="96">
        <v>0.001</v>
      </c>
      <c r="M19" s="96">
        <v>0.02</v>
      </c>
      <c r="N19" s="116" t="s">
        <v>192</v>
      </c>
      <c r="O19" s="116" t="s">
        <v>192</v>
      </c>
      <c r="P19" s="116" t="s">
        <v>192</v>
      </c>
      <c r="Q19" s="16"/>
      <c r="R19" s="96"/>
      <c r="S19" s="96"/>
      <c r="T19" s="16"/>
      <c r="U19" s="16"/>
      <c r="V19" s="16"/>
      <c r="W19" s="96"/>
      <c r="X19" s="96">
        <v>0.005</v>
      </c>
      <c r="Y19" s="96">
        <v>0.15</v>
      </c>
      <c r="Z19" s="16" t="s">
        <v>182</v>
      </c>
      <c r="AA19" s="16" t="s">
        <v>182</v>
      </c>
      <c r="AB19" s="16" t="s">
        <v>182</v>
      </c>
      <c r="AC19" s="96"/>
      <c r="AD19" s="96">
        <v>0.003</v>
      </c>
      <c r="AE19" s="96">
        <v>0.13</v>
      </c>
      <c r="AF19" s="16" t="s">
        <v>190</v>
      </c>
      <c r="AG19" s="16" t="s">
        <v>190</v>
      </c>
      <c r="AH19" s="16" t="s">
        <v>190</v>
      </c>
      <c r="AI19" s="96"/>
      <c r="AJ19" s="96">
        <v>0.007</v>
      </c>
      <c r="AK19" s="96">
        <v>0.07</v>
      </c>
      <c r="AL19" s="16" t="s">
        <v>190</v>
      </c>
      <c r="AM19" s="16" t="s">
        <v>190</v>
      </c>
      <c r="AN19" s="16" t="s">
        <v>190</v>
      </c>
      <c r="AO19" s="96"/>
      <c r="AP19" s="99"/>
      <c r="AQ19" s="99"/>
      <c r="AR19" s="100"/>
      <c r="AS19" s="100"/>
      <c r="AT19" s="100"/>
      <c r="AU19" s="99"/>
      <c r="AV19" s="96"/>
      <c r="AW19" s="96"/>
      <c r="AX19" s="16"/>
      <c r="AY19" s="16"/>
      <c r="AZ19" s="16"/>
      <c r="BA19" s="96"/>
      <c r="BB19" s="107"/>
      <c r="BC19" s="108"/>
      <c r="BD19" s="100"/>
      <c r="BE19" s="128"/>
      <c r="BF19" s="100"/>
      <c r="BG19" s="101"/>
      <c r="BH19" s="114" t="s">
        <v>374</v>
      </c>
      <c r="BI19" s="114" t="s">
        <v>368</v>
      </c>
      <c r="BJ19" s="114"/>
      <c r="BK19" s="101"/>
      <c r="BL19" s="102"/>
    </row>
    <row r="20" spans="1:64" ht="64.5" thickBot="1">
      <c r="A20" s="47" t="s">
        <v>516</v>
      </c>
      <c r="B20" s="48" t="s">
        <v>517</v>
      </c>
      <c r="C20" s="48" t="s">
        <v>42</v>
      </c>
      <c r="D20" s="40" t="s">
        <v>312</v>
      </c>
      <c r="E20" s="1"/>
      <c r="F20" s="63"/>
      <c r="G20" s="63"/>
      <c r="H20" s="14"/>
      <c r="I20" s="14"/>
      <c r="J20" s="14"/>
      <c r="K20" s="14"/>
      <c r="L20" s="63"/>
      <c r="M20" s="63"/>
      <c r="N20" s="14"/>
      <c r="O20" s="14"/>
      <c r="P20" s="14"/>
      <c r="Q20" s="14"/>
      <c r="R20" s="63"/>
      <c r="S20" s="63"/>
      <c r="T20" s="14"/>
      <c r="U20" s="14"/>
      <c r="V20" s="14"/>
      <c r="W20" s="63"/>
      <c r="X20" s="63">
        <v>0.005</v>
      </c>
      <c r="Y20" s="63">
        <v>0.2</v>
      </c>
      <c r="Z20" s="14" t="s">
        <v>182</v>
      </c>
      <c r="AA20" s="14" t="s">
        <v>182</v>
      </c>
      <c r="AB20" s="14" t="s">
        <v>182</v>
      </c>
      <c r="AC20" s="63"/>
      <c r="AD20" s="63">
        <v>0.009</v>
      </c>
      <c r="AE20" s="63">
        <v>0.18</v>
      </c>
      <c r="AF20" s="116" t="s">
        <v>190</v>
      </c>
      <c r="AG20" s="116" t="s">
        <v>190</v>
      </c>
      <c r="AH20" s="116" t="s">
        <v>190</v>
      </c>
      <c r="AI20" s="63"/>
      <c r="AJ20" s="63">
        <v>0.001</v>
      </c>
      <c r="AK20" s="63">
        <v>0.02</v>
      </c>
      <c r="AL20" s="14" t="s">
        <v>190</v>
      </c>
      <c r="AM20" s="14" t="s">
        <v>190</v>
      </c>
      <c r="AN20" s="14" t="s">
        <v>190</v>
      </c>
      <c r="AO20" s="63"/>
      <c r="AP20" s="64"/>
      <c r="AQ20" s="64"/>
      <c r="AR20" s="84"/>
      <c r="AS20" s="84"/>
      <c r="AT20" s="84"/>
      <c r="AU20" s="64"/>
      <c r="AV20" s="63"/>
      <c r="AW20" s="63"/>
      <c r="AX20" s="14"/>
      <c r="AY20" s="14"/>
      <c r="AZ20" s="14"/>
      <c r="BA20" s="63"/>
      <c r="BB20" s="58"/>
      <c r="BC20" s="79"/>
      <c r="BD20" s="86"/>
      <c r="BE20" s="129"/>
      <c r="BH20" s="114" t="s">
        <v>370</v>
      </c>
      <c r="BI20" s="114" t="s">
        <v>371</v>
      </c>
      <c r="BJ20" s="114" t="s">
        <v>375</v>
      </c>
      <c r="BL20" s="76"/>
    </row>
    <row r="21" spans="1:64" s="103" customFormat="1" ht="51.75" thickBot="1">
      <c r="A21" s="105" t="s">
        <v>518</v>
      </c>
      <c r="B21" s="106" t="s">
        <v>519</v>
      </c>
      <c r="C21" s="106" t="s">
        <v>43</v>
      </c>
      <c r="D21" s="94" t="s">
        <v>313</v>
      </c>
      <c r="E21" s="15"/>
      <c r="F21" s="96"/>
      <c r="G21" s="96"/>
      <c r="H21" s="16"/>
      <c r="I21" s="16"/>
      <c r="J21" s="16"/>
      <c r="K21" s="16"/>
      <c r="L21" s="96"/>
      <c r="M21" s="96"/>
      <c r="N21" s="16"/>
      <c r="O21" s="16"/>
      <c r="P21" s="16"/>
      <c r="Q21" s="16"/>
      <c r="R21" s="96"/>
      <c r="S21" s="96"/>
      <c r="T21" s="16"/>
      <c r="U21" s="16"/>
      <c r="V21" s="16"/>
      <c r="W21" s="96"/>
      <c r="X21" s="96"/>
      <c r="Y21" s="96"/>
      <c r="Z21" s="16"/>
      <c r="AA21" s="16"/>
      <c r="AB21" s="16"/>
      <c r="AC21" s="96"/>
      <c r="AD21" s="96">
        <v>0.4</v>
      </c>
      <c r="AE21" s="96">
        <v>0.6</v>
      </c>
      <c r="AF21" s="116" t="s">
        <v>190</v>
      </c>
      <c r="AG21" s="116" t="s">
        <v>190</v>
      </c>
      <c r="AH21" s="116" t="s">
        <v>190</v>
      </c>
      <c r="AI21" s="96"/>
      <c r="AJ21" s="96"/>
      <c r="AK21" s="96"/>
      <c r="AL21" s="16"/>
      <c r="AM21" s="16"/>
      <c r="AN21" s="16"/>
      <c r="AO21" s="96"/>
      <c r="AP21" s="99"/>
      <c r="AQ21" s="99"/>
      <c r="AR21" s="100"/>
      <c r="AS21" s="100"/>
      <c r="AT21" s="100"/>
      <c r="AU21" s="99"/>
      <c r="AV21" s="96"/>
      <c r="AW21" s="96"/>
      <c r="AX21" s="16"/>
      <c r="AY21" s="16"/>
      <c r="AZ21" s="16"/>
      <c r="BA21" s="96"/>
      <c r="BB21" s="107"/>
      <c r="BC21" s="108"/>
      <c r="BD21" s="100"/>
      <c r="BE21" s="128"/>
      <c r="BF21" s="100"/>
      <c r="BG21" s="101"/>
      <c r="BH21" s="114" t="s">
        <v>377</v>
      </c>
      <c r="BI21" s="114"/>
      <c r="BJ21" s="114"/>
      <c r="BK21" s="101"/>
      <c r="BL21" s="104"/>
    </row>
    <row r="22" spans="1:64" ht="77.25" thickBot="1">
      <c r="A22" s="47" t="s">
        <v>520</v>
      </c>
      <c r="B22" s="48" t="s">
        <v>521</v>
      </c>
      <c r="C22" s="48" t="s">
        <v>44</v>
      </c>
      <c r="D22" s="40" t="s">
        <v>314</v>
      </c>
      <c r="E22" s="1"/>
      <c r="F22" s="63">
        <v>9</v>
      </c>
      <c r="G22" s="63"/>
      <c r="H22" s="14"/>
      <c r="I22" s="14"/>
      <c r="J22" s="14"/>
      <c r="K22" s="14"/>
      <c r="L22" s="63">
        <v>0.001</v>
      </c>
      <c r="M22" s="63">
        <v>0.02</v>
      </c>
      <c r="N22" s="116" t="s">
        <v>192</v>
      </c>
      <c r="O22" s="116" t="s">
        <v>192</v>
      </c>
      <c r="P22" s="116" t="s">
        <v>192</v>
      </c>
      <c r="Q22" s="14"/>
      <c r="R22" s="63"/>
      <c r="S22" s="63"/>
      <c r="T22" s="14"/>
      <c r="U22" s="14"/>
      <c r="V22" s="14"/>
      <c r="W22" s="63"/>
      <c r="X22" s="63">
        <v>0.005</v>
      </c>
      <c r="Y22" s="63">
        <v>0.15</v>
      </c>
      <c r="Z22" s="14" t="s">
        <v>182</v>
      </c>
      <c r="AA22" s="14" t="s">
        <v>182</v>
      </c>
      <c r="AB22" s="14" t="s">
        <v>182</v>
      </c>
      <c r="AC22" s="63"/>
      <c r="AD22" s="63">
        <v>0.01</v>
      </c>
      <c r="AE22" s="63">
        <v>0.29</v>
      </c>
      <c r="AF22" s="14" t="s">
        <v>190</v>
      </c>
      <c r="AG22" s="14" t="s">
        <v>190</v>
      </c>
      <c r="AH22" s="14" t="s">
        <v>190</v>
      </c>
      <c r="AI22" s="63"/>
      <c r="AJ22" s="63">
        <v>0.01</v>
      </c>
      <c r="AK22" s="63">
        <v>0.09</v>
      </c>
      <c r="AL22" s="14" t="s">
        <v>190</v>
      </c>
      <c r="AM22" s="14" t="s">
        <v>190</v>
      </c>
      <c r="AN22" s="14" t="s">
        <v>190</v>
      </c>
      <c r="AO22" s="63"/>
      <c r="AP22" s="64"/>
      <c r="AQ22" s="64"/>
      <c r="AR22" s="84"/>
      <c r="AS22" s="84"/>
      <c r="AT22" s="84"/>
      <c r="AU22" s="64"/>
      <c r="AV22" s="63"/>
      <c r="AW22" s="63"/>
      <c r="AX22" s="14"/>
      <c r="AY22" s="14"/>
      <c r="AZ22" s="14"/>
      <c r="BA22" s="63"/>
      <c r="BB22" s="58"/>
      <c r="BC22" s="79"/>
      <c r="BD22" s="86"/>
      <c r="BE22" s="129"/>
      <c r="BH22" s="114" t="s">
        <v>377</v>
      </c>
      <c r="BI22" s="114" t="s">
        <v>368</v>
      </c>
      <c r="BJ22" s="114" t="s">
        <v>369</v>
      </c>
      <c r="BL22" s="78"/>
    </row>
    <row r="23" spans="1:64" s="103" customFormat="1" ht="51.75" thickBot="1">
      <c r="A23" s="105" t="s">
        <v>522</v>
      </c>
      <c r="B23" s="106" t="s">
        <v>523</v>
      </c>
      <c r="C23" s="106" t="s">
        <v>524</v>
      </c>
      <c r="D23" s="94" t="s">
        <v>349</v>
      </c>
      <c r="E23" s="15"/>
      <c r="F23" s="96"/>
      <c r="G23" s="96"/>
      <c r="H23" s="16"/>
      <c r="I23" s="16"/>
      <c r="J23" s="16"/>
      <c r="K23" s="16"/>
      <c r="L23" s="96"/>
      <c r="M23" s="96"/>
      <c r="N23" s="16"/>
      <c r="O23" s="16"/>
      <c r="P23" s="16"/>
      <c r="Q23" s="16"/>
      <c r="R23" s="96"/>
      <c r="S23" s="96"/>
      <c r="T23" s="16"/>
      <c r="U23" s="16"/>
      <c r="V23" s="16"/>
      <c r="W23" s="96"/>
      <c r="X23" s="96"/>
      <c r="Y23" s="96"/>
      <c r="Z23" s="16"/>
      <c r="AA23" s="16"/>
      <c r="AB23" s="16"/>
      <c r="AC23" s="96"/>
      <c r="AD23" s="96">
        <v>0.35</v>
      </c>
      <c r="AE23" s="96">
        <v>0.585</v>
      </c>
      <c r="AF23" s="116" t="s">
        <v>190</v>
      </c>
      <c r="AG23" s="116" t="s">
        <v>190</v>
      </c>
      <c r="AH23" s="116" t="s">
        <v>190</v>
      </c>
      <c r="AI23" s="96"/>
      <c r="AJ23" s="96">
        <v>0.005</v>
      </c>
      <c r="AK23" s="96">
        <v>0.05</v>
      </c>
      <c r="AL23" s="16" t="s">
        <v>190</v>
      </c>
      <c r="AM23" s="16" t="s">
        <v>190</v>
      </c>
      <c r="AN23" s="16" t="s">
        <v>190</v>
      </c>
      <c r="AO23" s="96"/>
      <c r="AP23" s="99"/>
      <c r="AQ23" s="99"/>
      <c r="AR23" s="100"/>
      <c r="AS23" s="100"/>
      <c r="AT23" s="100"/>
      <c r="AU23" s="99"/>
      <c r="AV23" s="96"/>
      <c r="AW23" s="96"/>
      <c r="AX23" s="16"/>
      <c r="AY23" s="16"/>
      <c r="AZ23" s="16"/>
      <c r="BA23" s="96"/>
      <c r="BB23" s="107"/>
      <c r="BC23" s="108"/>
      <c r="BD23" s="100"/>
      <c r="BE23" s="128"/>
      <c r="BF23" s="100"/>
      <c r="BG23" s="101"/>
      <c r="BH23" s="114" t="s">
        <v>358</v>
      </c>
      <c r="BI23" s="114"/>
      <c r="BJ23" s="114" t="s">
        <v>359</v>
      </c>
      <c r="BK23" s="101"/>
      <c r="BL23" s="104"/>
    </row>
    <row r="24" spans="1:64" ht="51.75" thickBot="1">
      <c r="A24" s="47" t="s">
        <v>525</v>
      </c>
      <c r="B24" s="48" t="s">
        <v>526</v>
      </c>
      <c r="C24" s="48" t="s">
        <v>527</v>
      </c>
      <c r="D24" s="40" t="s">
        <v>315</v>
      </c>
      <c r="E24" s="1"/>
      <c r="F24" s="63"/>
      <c r="G24" s="63"/>
      <c r="H24" s="14"/>
      <c r="I24" s="14"/>
      <c r="J24" s="14"/>
      <c r="K24" s="14"/>
      <c r="L24" s="63">
        <v>0.001</v>
      </c>
      <c r="M24" s="63">
        <v>0.02</v>
      </c>
      <c r="N24" s="116" t="s">
        <v>192</v>
      </c>
      <c r="O24" s="116" t="s">
        <v>192</v>
      </c>
      <c r="P24" s="116" t="s">
        <v>192</v>
      </c>
      <c r="Q24" s="14"/>
      <c r="R24" s="63"/>
      <c r="S24" s="63"/>
      <c r="T24" s="14"/>
      <c r="U24" s="14"/>
      <c r="V24" s="14"/>
      <c r="W24" s="63"/>
      <c r="X24" s="63">
        <v>0.005</v>
      </c>
      <c r="Y24" s="63">
        <v>0.1</v>
      </c>
      <c r="Z24" s="14" t="s">
        <v>182</v>
      </c>
      <c r="AA24" s="14" t="s">
        <v>182</v>
      </c>
      <c r="AB24" s="14" t="s">
        <v>182</v>
      </c>
      <c r="AC24" s="63"/>
      <c r="AD24" s="63">
        <v>0.09</v>
      </c>
      <c r="AE24" s="63">
        <v>0.2</v>
      </c>
      <c r="AF24" s="14" t="s">
        <v>190</v>
      </c>
      <c r="AG24" s="14" t="s">
        <v>190</v>
      </c>
      <c r="AH24" s="14" t="s">
        <v>190</v>
      </c>
      <c r="AI24" s="63"/>
      <c r="AJ24" s="63">
        <v>0.01</v>
      </c>
      <c r="AK24" s="63">
        <v>0.1</v>
      </c>
      <c r="AL24" s="14" t="s">
        <v>190</v>
      </c>
      <c r="AM24" s="14" t="s">
        <v>190</v>
      </c>
      <c r="AN24" s="14" t="s">
        <v>190</v>
      </c>
      <c r="AO24" s="63"/>
      <c r="AP24" s="64"/>
      <c r="AQ24" s="64"/>
      <c r="AR24" s="84"/>
      <c r="AS24" s="84"/>
      <c r="AT24" s="84"/>
      <c r="AU24" s="64"/>
      <c r="AV24" s="63"/>
      <c r="AW24" s="63"/>
      <c r="AX24" s="14"/>
      <c r="AY24" s="14"/>
      <c r="AZ24" s="14"/>
      <c r="BA24" s="63"/>
      <c r="BB24" s="58"/>
      <c r="BC24" s="79"/>
      <c r="BD24" s="86"/>
      <c r="BE24" s="129"/>
      <c r="BH24" s="114" t="s">
        <v>372</v>
      </c>
      <c r="BI24" s="114" t="s">
        <v>364</v>
      </c>
      <c r="BJ24" s="114" t="s">
        <v>361</v>
      </c>
      <c r="BL24" s="76"/>
    </row>
    <row r="25" spans="1:64" s="103" customFormat="1" ht="51.75" thickBot="1">
      <c r="A25" s="106" t="s">
        <v>128</v>
      </c>
      <c r="B25" s="106" t="s">
        <v>129</v>
      </c>
      <c r="C25" s="106" t="s">
        <v>130</v>
      </c>
      <c r="D25" s="94" t="s">
        <v>316</v>
      </c>
      <c r="E25" s="15"/>
      <c r="F25" s="96">
        <v>0.001</v>
      </c>
      <c r="G25" s="96">
        <v>0.05</v>
      </c>
      <c r="H25" s="16" t="s">
        <v>190</v>
      </c>
      <c r="I25" s="16" t="s">
        <v>182</v>
      </c>
      <c r="J25" s="16" t="s">
        <v>190</v>
      </c>
      <c r="K25" s="16"/>
      <c r="L25" s="96"/>
      <c r="M25" s="96"/>
      <c r="N25" s="16"/>
      <c r="O25" s="16"/>
      <c r="P25" s="16"/>
      <c r="Q25" s="16"/>
      <c r="R25" s="96"/>
      <c r="S25" s="96"/>
      <c r="T25" s="16"/>
      <c r="U25" s="16"/>
      <c r="V25" s="16"/>
      <c r="W25" s="96"/>
      <c r="X25" s="96"/>
      <c r="Y25" s="96"/>
      <c r="Z25" s="16"/>
      <c r="AA25" s="16"/>
      <c r="AB25" s="16"/>
      <c r="AC25" s="96"/>
      <c r="AD25" s="96">
        <v>0.48</v>
      </c>
      <c r="AE25" s="96">
        <v>0.79</v>
      </c>
      <c r="AF25" s="16" t="s">
        <v>190</v>
      </c>
      <c r="AG25" s="16" t="s">
        <v>190</v>
      </c>
      <c r="AH25" s="16" t="s">
        <v>190</v>
      </c>
      <c r="AI25" s="96"/>
      <c r="AJ25" s="96"/>
      <c r="AK25" s="96"/>
      <c r="AL25" s="16"/>
      <c r="AM25" s="16"/>
      <c r="AN25" s="16"/>
      <c r="AO25" s="96"/>
      <c r="AP25" s="96">
        <v>0.0001</v>
      </c>
      <c r="AQ25" s="96">
        <v>0.005</v>
      </c>
      <c r="AR25" s="116" t="s">
        <v>190</v>
      </c>
      <c r="AS25" s="116" t="s">
        <v>192</v>
      </c>
      <c r="AT25" s="116" t="s">
        <v>190</v>
      </c>
      <c r="AU25" s="96"/>
      <c r="AV25" s="96">
        <v>0.005</v>
      </c>
      <c r="AW25" s="96">
        <v>0.15</v>
      </c>
      <c r="AX25" s="16" t="s">
        <v>190</v>
      </c>
      <c r="AY25" s="16" t="s">
        <v>242</v>
      </c>
      <c r="AZ25" s="16" t="s">
        <v>190</v>
      </c>
      <c r="BA25" s="96"/>
      <c r="BB25" s="109">
        <v>0.001</v>
      </c>
      <c r="BC25" s="108">
        <v>0.01</v>
      </c>
      <c r="BD25" s="100" t="s">
        <v>190</v>
      </c>
      <c r="BE25" s="128" t="s">
        <v>242</v>
      </c>
      <c r="BF25" s="100" t="s">
        <v>190</v>
      </c>
      <c r="BG25" s="101"/>
      <c r="BH25" s="114" t="s">
        <v>378</v>
      </c>
      <c r="BI25" s="114"/>
      <c r="BJ25" s="114" t="s">
        <v>367</v>
      </c>
      <c r="BK25" s="101"/>
      <c r="BL25" s="102"/>
    </row>
    <row r="26" spans="1:64" ht="51.75" thickBot="1">
      <c r="A26" s="47" t="s">
        <v>115</v>
      </c>
      <c r="B26" s="48" t="s">
        <v>116</v>
      </c>
      <c r="C26" s="48" t="s">
        <v>117</v>
      </c>
      <c r="D26" s="40" t="s">
        <v>350</v>
      </c>
      <c r="E26" s="1"/>
      <c r="F26" s="63">
        <v>0.0001</v>
      </c>
      <c r="G26" s="63">
        <v>0.005</v>
      </c>
      <c r="H26" s="14" t="s">
        <v>190</v>
      </c>
      <c r="I26" s="14" t="s">
        <v>182</v>
      </c>
      <c r="J26" s="14" t="s">
        <v>190</v>
      </c>
      <c r="K26" s="14"/>
      <c r="L26" s="63"/>
      <c r="M26" s="63"/>
      <c r="N26" s="14"/>
      <c r="O26" s="14"/>
      <c r="P26" s="14"/>
      <c r="Q26" s="14"/>
      <c r="R26" s="63">
        <v>0.001</v>
      </c>
      <c r="S26" s="63">
        <v>0.02</v>
      </c>
      <c r="T26" s="116" t="s">
        <v>192</v>
      </c>
      <c r="U26" s="116" t="s">
        <v>192</v>
      </c>
      <c r="V26" s="116" t="s">
        <v>192</v>
      </c>
      <c r="W26" s="63"/>
      <c r="X26" s="63"/>
      <c r="Y26" s="63"/>
      <c r="Z26" s="14"/>
      <c r="AA26" s="14"/>
      <c r="AB26" s="14"/>
      <c r="AC26" s="63"/>
      <c r="AD26" s="63">
        <v>0.93</v>
      </c>
      <c r="AE26" s="63">
        <v>0.998</v>
      </c>
      <c r="AF26" s="14" t="s">
        <v>190</v>
      </c>
      <c r="AG26" s="14" t="s">
        <v>190</v>
      </c>
      <c r="AH26" s="14" t="s">
        <v>190</v>
      </c>
      <c r="AI26" s="63"/>
      <c r="AJ26" s="63">
        <v>0.001</v>
      </c>
      <c r="AK26" s="63">
        <v>0.02</v>
      </c>
      <c r="AL26" s="14" t="s">
        <v>190</v>
      </c>
      <c r="AM26" s="14" t="s">
        <v>190</v>
      </c>
      <c r="AN26" s="14" t="s">
        <v>190</v>
      </c>
      <c r="AO26" s="63"/>
      <c r="AP26" s="64"/>
      <c r="AQ26" s="64"/>
      <c r="AR26" s="84"/>
      <c r="AS26" s="84"/>
      <c r="AT26" s="84"/>
      <c r="AU26" s="64"/>
      <c r="AV26" s="63">
        <v>0.001</v>
      </c>
      <c r="AW26" s="63">
        <v>0.04</v>
      </c>
      <c r="AX26" s="14" t="s">
        <v>190</v>
      </c>
      <c r="AY26" s="14" t="s">
        <v>242</v>
      </c>
      <c r="AZ26" s="14" t="s">
        <v>190</v>
      </c>
      <c r="BA26" s="63"/>
      <c r="BB26" s="58"/>
      <c r="BC26" s="79"/>
      <c r="BD26" s="86"/>
      <c r="BE26" s="129"/>
      <c r="BH26" s="114"/>
      <c r="BI26" s="114"/>
      <c r="BJ26" s="114"/>
      <c r="BL26" s="78"/>
    </row>
    <row r="27" spans="1:64" s="103" customFormat="1" ht="39" thickBot="1">
      <c r="A27" s="105" t="s">
        <v>528</v>
      </c>
      <c r="B27" s="106" t="s">
        <v>529</v>
      </c>
      <c r="C27" s="106" t="s">
        <v>45</v>
      </c>
      <c r="D27" s="94" t="s">
        <v>318</v>
      </c>
      <c r="E27" s="15"/>
      <c r="F27" s="96"/>
      <c r="G27" s="96"/>
      <c r="H27" s="16"/>
      <c r="I27" s="16"/>
      <c r="J27" s="16"/>
      <c r="K27" s="16"/>
      <c r="L27" s="96"/>
      <c r="M27" s="96"/>
      <c r="N27" s="16"/>
      <c r="O27" s="16"/>
      <c r="P27" s="16"/>
      <c r="Q27" s="16"/>
      <c r="R27" s="96"/>
      <c r="S27" s="96"/>
      <c r="T27" s="16"/>
      <c r="U27" s="16"/>
      <c r="V27" s="16"/>
      <c r="W27" s="96"/>
      <c r="X27" s="96">
        <v>0.005</v>
      </c>
      <c r="Y27" s="96">
        <v>0.1</v>
      </c>
      <c r="Z27" s="16" t="s">
        <v>182</v>
      </c>
      <c r="AA27" s="16" t="s">
        <v>182</v>
      </c>
      <c r="AB27" s="16" t="s">
        <v>182</v>
      </c>
      <c r="AC27" s="96"/>
      <c r="AD27" s="96">
        <v>0.05</v>
      </c>
      <c r="AE27" s="96">
        <v>0.15</v>
      </c>
      <c r="AF27" s="116" t="s">
        <v>190</v>
      </c>
      <c r="AG27" s="116" t="s">
        <v>190</v>
      </c>
      <c r="AH27" s="116" t="s">
        <v>190</v>
      </c>
      <c r="AI27" s="96"/>
      <c r="AJ27" s="96"/>
      <c r="AK27" s="96"/>
      <c r="AL27" s="16"/>
      <c r="AM27" s="16"/>
      <c r="AN27" s="16"/>
      <c r="AO27" s="96"/>
      <c r="AP27" s="99"/>
      <c r="AQ27" s="99"/>
      <c r="AR27" s="100"/>
      <c r="AS27" s="100"/>
      <c r="AT27" s="100"/>
      <c r="AU27" s="99"/>
      <c r="AV27" s="96"/>
      <c r="AW27" s="96"/>
      <c r="AX27" s="16"/>
      <c r="AY27" s="16"/>
      <c r="AZ27" s="16"/>
      <c r="BA27" s="96"/>
      <c r="BB27" s="107"/>
      <c r="BC27" s="108"/>
      <c r="BD27" s="100"/>
      <c r="BE27" s="128"/>
      <c r="BF27" s="100"/>
      <c r="BG27" s="101"/>
      <c r="BH27" s="114" t="s">
        <v>380</v>
      </c>
      <c r="BI27" s="114" t="s">
        <v>364</v>
      </c>
      <c r="BJ27" s="114" t="s">
        <v>361</v>
      </c>
      <c r="BK27" s="101"/>
      <c r="BL27" s="102"/>
    </row>
    <row r="28" spans="1:64" ht="51.75" thickBot="1">
      <c r="A28" s="47" t="s">
        <v>421</v>
      </c>
      <c r="B28" s="48" t="s">
        <v>530</v>
      </c>
      <c r="C28" s="48" t="s">
        <v>46</v>
      </c>
      <c r="D28" s="40" t="s">
        <v>319</v>
      </c>
      <c r="E28" s="1"/>
      <c r="F28" s="63"/>
      <c r="G28" s="63"/>
      <c r="H28" s="14"/>
      <c r="I28" s="14"/>
      <c r="J28" s="14"/>
      <c r="K28" s="14"/>
      <c r="L28" s="63"/>
      <c r="M28" s="63"/>
      <c r="N28" s="14"/>
      <c r="O28" s="14"/>
      <c r="P28" s="14"/>
      <c r="Q28" s="14"/>
      <c r="R28" s="63"/>
      <c r="S28" s="63"/>
      <c r="T28" s="14"/>
      <c r="U28" s="14"/>
      <c r="V28" s="14"/>
      <c r="W28" s="63"/>
      <c r="X28" s="63">
        <v>0.005</v>
      </c>
      <c r="Y28" s="63">
        <v>0.2</v>
      </c>
      <c r="Z28" s="14" t="s">
        <v>182</v>
      </c>
      <c r="AA28" s="14" t="s">
        <v>182</v>
      </c>
      <c r="AB28" s="14" t="s">
        <v>182</v>
      </c>
      <c r="AC28" s="63"/>
      <c r="AD28" s="63">
        <v>0.005</v>
      </c>
      <c r="AE28" s="63">
        <v>0.18</v>
      </c>
      <c r="AF28" s="116" t="s">
        <v>190</v>
      </c>
      <c r="AG28" s="116" t="s">
        <v>190</v>
      </c>
      <c r="AH28" s="116" t="s">
        <v>190</v>
      </c>
      <c r="AI28" s="63"/>
      <c r="AJ28" s="63">
        <v>0.005</v>
      </c>
      <c r="AK28" s="63">
        <v>0.02</v>
      </c>
      <c r="AL28" s="14" t="s">
        <v>190</v>
      </c>
      <c r="AM28" s="14" t="s">
        <v>190</v>
      </c>
      <c r="AN28" s="14" t="s">
        <v>190</v>
      </c>
      <c r="AO28" s="63"/>
      <c r="AP28" s="64"/>
      <c r="AQ28" s="64"/>
      <c r="AR28" s="84"/>
      <c r="AS28" s="84"/>
      <c r="AT28" s="84"/>
      <c r="AU28" s="64"/>
      <c r="AV28" s="63"/>
      <c r="AW28" s="63"/>
      <c r="AX28" s="14"/>
      <c r="AY28" s="14"/>
      <c r="AZ28" s="14"/>
      <c r="BA28" s="63"/>
      <c r="BB28" s="58"/>
      <c r="BC28" s="79"/>
      <c r="BD28" s="86"/>
      <c r="BE28" s="129"/>
      <c r="BH28" s="114" t="s">
        <v>370</v>
      </c>
      <c r="BI28" s="114" t="s">
        <v>371</v>
      </c>
      <c r="BJ28" s="114" t="s">
        <v>375</v>
      </c>
      <c r="BL28" s="76"/>
    </row>
    <row r="29" spans="1:64" s="103" customFormat="1" ht="64.5" thickBot="1">
      <c r="A29" s="105" t="s">
        <v>531</v>
      </c>
      <c r="B29" s="106" t="s">
        <v>532</v>
      </c>
      <c r="C29" s="106" t="s">
        <v>47</v>
      </c>
      <c r="D29" s="94" t="s">
        <v>320</v>
      </c>
      <c r="E29" s="15"/>
      <c r="F29" s="96">
        <v>0.001</v>
      </c>
      <c r="G29" s="96">
        <v>0.03</v>
      </c>
      <c r="H29" s="16" t="s">
        <v>190</v>
      </c>
      <c r="I29" s="16" t="s">
        <v>182</v>
      </c>
      <c r="J29" s="16" t="s">
        <v>190</v>
      </c>
      <c r="K29" s="16"/>
      <c r="L29" s="96"/>
      <c r="M29" s="96"/>
      <c r="N29" s="16"/>
      <c r="O29" s="16"/>
      <c r="P29" s="16"/>
      <c r="Q29" s="16"/>
      <c r="R29" s="96"/>
      <c r="S29" s="96"/>
      <c r="T29" s="16"/>
      <c r="U29" s="16"/>
      <c r="V29" s="16"/>
      <c r="W29" s="96"/>
      <c r="X29" s="96">
        <v>0.005</v>
      </c>
      <c r="Y29" s="96">
        <v>0.1</v>
      </c>
      <c r="Z29" s="16" t="s">
        <v>182</v>
      </c>
      <c r="AA29" s="16" t="s">
        <v>182</v>
      </c>
      <c r="AB29" s="16" t="s">
        <v>182</v>
      </c>
      <c r="AC29" s="96"/>
      <c r="AD29" s="96">
        <v>0.049</v>
      </c>
      <c r="AE29" s="96">
        <v>0.135</v>
      </c>
      <c r="AF29" s="16" t="s">
        <v>190</v>
      </c>
      <c r="AG29" s="16" t="s">
        <v>190</v>
      </c>
      <c r="AH29" s="16" t="s">
        <v>190</v>
      </c>
      <c r="AI29" s="96"/>
      <c r="AJ29" s="96">
        <v>0.001</v>
      </c>
      <c r="AK29" s="96">
        <v>0.015</v>
      </c>
      <c r="AL29" s="16" t="s">
        <v>190</v>
      </c>
      <c r="AM29" s="16" t="s">
        <v>190</v>
      </c>
      <c r="AN29" s="16" t="s">
        <v>190</v>
      </c>
      <c r="AO29" s="96"/>
      <c r="AP29" s="99"/>
      <c r="AQ29" s="99"/>
      <c r="AR29" s="100"/>
      <c r="AS29" s="100"/>
      <c r="AT29" s="100"/>
      <c r="AU29" s="99"/>
      <c r="AV29" s="96">
        <v>0.005</v>
      </c>
      <c r="AW29" s="96">
        <v>0.1</v>
      </c>
      <c r="AX29" s="116" t="s">
        <v>190</v>
      </c>
      <c r="AY29" s="116" t="s">
        <v>242</v>
      </c>
      <c r="AZ29" s="116" t="s">
        <v>190</v>
      </c>
      <c r="BA29" s="96"/>
      <c r="BB29" s="107"/>
      <c r="BC29" s="108"/>
      <c r="BD29" s="100"/>
      <c r="BE29" s="128"/>
      <c r="BF29" s="100"/>
      <c r="BG29" s="101"/>
      <c r="BH29" s="114" t="s">
        <v>381</v>
      </c>
      <c r="BI29" s="114" t="s">
        <v>368</v>
      </c>
      <c r="BJ29" s="114" t="s">
        <v>367</v>
      </c>
      <c r="BK29" s="101"/>
      <c r="BL29" s="102"/>
    </row>
    <row r="30" spans="1:64" ht="51.75" thickBot="1">
      <c r="A30" s="47" t="s">
        <v>533</v>
      </c>
      <c r="B30" s="48" t="s">
        <v>534</v>
      </c>
      <c r="C30" s="48" t="s">
        <v>48</v>
      </c>
      <c r="D30" s="40" t="s">
        <v>321</v>
      </c>
      <c r="E30" s="1"/>
      <c r="F30" s="63"/>
      <c r="G30" s="63"/>
      <c r="H30" s="14"/>
      <c r="I30" s="14"/>
      <c r="J30" s="14"/>
      <c r="K30" s="14"/>
      <c r="L30" s="63"/>
      <c r="M30" s="63"/>
      <c r="N30" s="14"/>
      <c r="O30" s="14"/>
      <c r="P30" s="14"/>
      <c r="Q30" s="14"/>
      <c r="R30" s="63"/>
      <c r="S30" s="63"/>
      <c r="T30" s="14"/>
      <c r="U30" s="14"/>
      <c r="V30" s="14"/>
      <c r="W30" s="63"/>
      <c r="X30" s="63">
        <v>0.005</v>
      </c>
      <c r="Y30" s="63">
        <v>0.15</v>
      </c>
      <c r="Z30" s="14" t="s">
        <v>182</v>
      </c>
      <c r="AA30" s="14" t="s">
        <v>182</v>
      </c>
      <c r="AB30" s="14" t="s">
        <v>182</v>
      </c>
      <c r="AC30" s="63"/>
      <c r="AD30" s="63">
        <v>0.049</v>
      </c>
      <c r="AE30" s="63">
        <v>0.135</v>
      </c>
      <c r="AF30" s="116" t="s">
        <v>190</v>
      </c>
      <c r="AG30" s="116" t="s">
        <v>190</v>
      </c>
      <c r="AH30" s="116" t="s">
        <v>190</v>
      </c>
      <c r="AI30" s="63"/>
      <c r="AJ30" s="63">
        <v>0.001</v>
      </c>
      <c r="AK30" s="63">
        <v>0.015</v>
      </c>
      <c r="AL30" s="14" t="s">
        <v>190</v>
      </c>
      <c r="AM30" s="14" t="s">
        <v>190</v>
      </c>
      <c r="AN30" s="14" t="s">
        <v>190</v>
      </c>
      <c r="AO30" s="63"/>
      <c r="AP30" s="64"/>
      <c r="AQ30" s="64"/>
      <c r="AR30" s="84"/>
      <c r="AS30" s="84"/>
      <c r="AT30" s="84"/>
      <c r="AU30" s="64"/>
      <c r="AV30" s="63"/>
      <c r="AW30" s="63"/>
      <c r="AX30" s="14"/>
      <c r="AY30" s="14"/>
      <c r="AZ30" s="14"/>
      <c r="BA30" s="63"/>
      <c r="BB30" s="58"/>
      <c r="BC30" s="79"/>
      <c r="BD30" s="86"/>
      <c r="BE30" s="129"/>
      <c r="BH30" s="114" t="s">
        <v>382</v>
      </c>
      <c r="BI30" s="114" t="s">
        <v>368</v>
      </c>
      <c r="BJ30" s="114" t="s">
        <v>123</v>
      </c>
      <c r="BL30" s="76"/>
    </row>
    <row r="31" spans="1:64" s="103" customFormat="1" ht="64.5" thickBot="1">
      <c r="A31" s="105" t="s">
        <v>535</v>
      </c>
      <c r="B31" s="106" t="s">
        <v>536</v>
      </c>
      <c r="C31" s="106" t="s">
        <v>50</v>
      </c>
      <c r="D31" s="94" t="s">
        <v>322</v>
      </c>
      <c r="E31" s="15"/>
      <c r="F31" s="96">
        <v>0.0005</v>
      </c>
      <c r="G31" s="96">
        <v>0.005</v>
      </c>
      <c r="H31" s="16" t="s">
        <v>190</v>
      </c>
      <c r="I31" s="16" t="s">
        <v>182</v>
      </c>
      <c r="J31" s="16" t="s">
        <v>190</v>
      </c>
      <c r="K31" s="16"/>
      <c r="L31" s="96"/>
      <c r="M31" s="96"/>
      <c r="N31" s="16"/>
      <c r="O31" s="16"/>
      <c r="P31" s="16"/>
      <c r="Q31" s="16"/>
      <c r="R31" s="96"/>
      <c r="S31" s="96"/>
      <c r="T31" s="16"/>
      <c r="U31" s="16"/>
      <c r="V31" s="16"/>
      <c r="W31" s="96"/>
      <c r="X31" s="96">
        <v>0.005</v>
      </c>
      <c r="Y31" s="96">
        <v>0.05</v>
      </c>
      <c r="Z31" s="16" t="s">
        <v>182</v>
      </c>
      <c r="AA31" s="16" t="s">
        <v>182</v>
      </c>
      <c r="AB31" s="16" t="s">
        <v>182</v>
      </c>
      <c r="AC31" s="96"/>
      <c r="AD31" s="96">
        <v>0.2</v>
      </c>
      <c r="AE31" s="96">
        <v>0.49</v>
      </c>
      <c r="AF31" s="16" t="s">
        <v>190</v>
      </c>
      <c r="AG31" s="16" t="s">
        <v>190</v>
      </c>
      <c r="AH31" s="16" t="s">
        <v>190</v>
      </c>
      <c r="AI31" s="96"/>
      <c r="AJ31" s="97">
        <v>0.01</v>
      </c>
      <c r="AK31" s="96">
        <v>0.1</v>
      </c>
      <c r="AL31" s="16" t="s">
        <v>190</v>
      </c>
      <c r="AM31" s="16" t="s">
        <v>190</v>
      </c>
      <c r="AN31" s="16" t="s">
        <v>190</v>
      </c>
      <c r="AO31" s="96"/>
      <c r="AP31" s="99"/>
      <c r="AQ31" s="99"/>
      <c r="AR31" s="100"/>
      <c r="AS31" s="100"/>
      <c r="AT31" s="100"/>
      <c r="AU31" s="99"/>
      <c r="AV31" s="96">
        <v>0.001</v>
      </c>
      <c r="AW31" s="96">
        <v>0.01</v>
      </c>
      <c r="AX31" s="116" t="s">
        <v>190</v>
      </c>
      <c r="AY31" s="116" t="s">
        <v>242</v>
      </c>
      <c r="AZ31" s="116" t="s">
        <v>190</v>
      </c>
      <c r="BA31" s="96"/>
      <c r="BB31" s="107"/>
      <c r="BC31" s="108"/>
      <c r="BD31" s="100"/>
      <c r="BE31" s="128"/>
      <c r="BF31" s="100"/>
      <c r="BG31" s="101"/>
      <c r="BH31" s="114" t="s">
        <v>370</v>
      </c>
      <c r="BI31" s="114" t="s">
        <v>364</v>
      </c>
      <c r="BJ31" s="114" t="s">
        <v>363</v>
      </c>
      <c r="BK31" s="101"/>
      <c r="BL31" s="104"/>
    </row>
    <row r="32" spans="1:64" ht="64.5" thickBot="1">
      <c r="A32" s="47" t="s">
        <v>537</v>
      </c>
      <c r="B32" s="48" t="s">
        <v>538</v>
      </c>
      <c r="C32" s="48" t="s">
        <v>51</v>
      </c>
      <c r="D32" s="40" t="s">
        <v>323</v>
      </c>
      <c r="E32" s="1"/>
      <c r="F32" s="63">
        <v>0.001</v>
      </c>
      <c r="G32" s="63">
        <v>0.02</v>
      </c>
      <c r="H32" s="14" t="s">
        <v>190</v>
      </c>
      <c r="I32" s="14" t="s">
        <v>182</v>
      </c>
      <c r="J32" s="14" t="s">
        <v>190</v>
      </c>
      <c r="K32" s="14"/>
      <c r="L32" s="63"/>
      <c r="M32" s="63"/>
      <c r="N32" s="14"/>
      <c r="O32" s="14"/>
      <c r="P32" s="14"/>
      <c r="Q32" s="14"/>
      <c r="R32" s="63"/>
      <c r="S32" s="63"/>
      <c r="T32" s="14"/>
      <c r="U32" s="14"/>
      <c r="V32" s="14"/>
      <c r="W32" s="63"/>
      <c r="X32" s="63">
        <v>0.005</v>
      </c>
      <c r="Y32" s="63">
        <v>0.05</v>
      </c>
      <c r="Z32" s="14" t="s">
        <v>182</v>
      </c>
      <c r="AA32" s="14" t="s">
        <v>182</v>
      </c>
      <c r="AB32" s="14" t="s">
        <v>182</v>
      </c>
      <c r="AC32" s="63"/>
      <c r="AD32" s="63">
        <v>0.27</v>
      </c>
      <c r="AE32" s="63">
        <v>0.395</v>
      </c>
      <c r="AF32" s="14" t="s">
        <v>190</v>
      </c>
      <c r="AG32" s="14" t="s">
        <v>190</v>
      </c>
      <c r="AH32" s="14" t="s">
        <v>190</v>
      </c>
      <c r="AI32" s="63"/>
      <c r="AJ32" s="63">
        <v>0.005</v>
      </c>
      <c r="AK32" s="63">
        <v>0.03</v>
      </c>
      <c r="AL32" s="14" t="s">
        <v>190</v>
      </c>
      <c r="AM32" s="14" t="s">
        <v>190</v>
      </c>
      <c r="AN32" s="14" t="s">
        <v>190</v>
      </c>
      <c r="AO32" s="63"/>
      <c r="AP32" s="64"/>
      <c r="AQ32" s="64"/>
      <c r="AR32" s="84"/>
      <c r="AS32" s="84"/>
      <c r="AT32" s="84"/>
      <c r="AU32" s="64"/>
      <c r="AV32" s="63">
        <v>0.005</v>
      </c>
      <c r="AW32" s="63">
        <v>0.05</v>
      </c>
      <c r="AX32" s="116" t="s">
        <v>190</v>
      </c>
      <c r="AY32" s="116" t="s">
        <v>242</v>
      </c>
      <c r="AZ32" s="116" t="s">
        <v>190</v>
      </c>
      <c r="BA32" s="63"/>
      <c r="BB32" s="58"/>
      <c r="BC32" s="79"/>
      <c r="BD32" s="86"/>
      <c r="BE32" s="129"/>
      <c r="BH32" s="114" t="s">
        <v>377</v>
      </c>
      <c r="BI32" s="114" t="s">
        <v>360</v>
      </c>
      <c r="BJ32" s="114" t="s">
        <v>363</v>
      </c>
      <c r="BL32" s="78"/>
    </row>
    <row r="33" spans="1:64" s="103" customFormat="1" ht="64.5" thickBot="1">
      <c r="A33" s="105" t="s">
        <v>539</v>
      </c>
      <c r="B33" s="106" t="s">
        <v>540</v>
      </c>
      <c r="C33" s="106" t="s">
        <v>52</v>
      </c>
      <c r="D33" s="94" t="s">
        <v>324</v>
      </c>
      <c r="E33" s="15"/>
      <c r="F33" s="96">
        <v>0.001</v>
      </c>
      <c r="G33" s="96">
        <v>0.01</v>
      </c>
      <c r="H33" s="16" t="s">
        <v>190</v>
      </c>
      <c r="I33" s="16" t="s">
        <v>182</v>
      </c>
      <c r="J33" s="16" t="s">
        <v>190</v>
      </c>
      <c r="K33" s="16"/>
      <c r="L33" s="96"/>
      <c r="M33" s="96"/>
      <c r="N33" s="16"/>
      <c r="O33" s="16"/>
      <c r="P33" s="16"/>
      <c r="Q33" s="16"/>
      <c r="R33" s="96"/>
      <c r="S33" s="96"/>
      <c r="T33" s="16"/>
      <c r="U33" s="16"/>
      <c r="V33" s="16"/>
      <c r="W33" s="96"/>
      <c r="X33" s="96">
        <v>0.005</v>
      </c>
      <c r="Y33" s="96">
        <v>0.03</v>
      </c>
      <c r="Z33" s="16" t="s">
        <v>182</v>
      </c>
      <c r="AA33" s="16" t="s">
        <v>182</v>
      </c>
      <c r="AB33" s="16" t="s">
        <v>182</v>
      </c>
      <c r="AC33" s="96"/>
      <c r="AD33" s="96">
        <v>0.17</v>
      </c>
      <c r="AE33" s="96">
        <v>0.395</v>
      </c>
      <c r="AF33" s="16" t="s">
        <v>190</v>
      </c>
      <c r="AG33" s="16" t="s">
        <v>190</v>
      </c>
      <c r="AH33" s="16" t="s">
        <v>190</v>
      </c>
      <c r="AI33" s="96"/>
      <c r="AJ33" s="96">
        <v>0.005</v>
      </c>
      <c r="AK33" s="96">
        <v>0.03</v>
      </c>
      <c r="AL33" s="16" t="s">
        <v>190</v>
      </c>
      <c r="AM33" s="16" t="s">
        <v>190</v>
      </c>
      <c r="AN33" s="16" t="s">
        <v>190</v>
      </c>
      <c r="AO33" s="96"/>
      <c r="AP33" s="99"/>
      <c r="AQ33" s="99"/>
      <c r="AR33" s="100"/>
      <c r="AS33" s="100"/>
      <c r="AT33" s="100"/>
      <c r="AU33" s="99"/>
      <c r="AV33" s="96">
        <v>0.005</v>
      </c>
      <c r="AW33" s="96">
        <v>0.03</v>
      </c>
      <c r="AX33" s="116" t="s">
        <v>190</v>
      </c>
      <c r="AY33" s="116" t="s">
        <v>242</v>
      </c>
      <c r="AZ33" s="116" t="s">
        <v>190</v>
      </c>
      <c r="BA33" s="96"/>
      <c r="BB33" s="107"/>
      <c r="BC33" s="108"/>
      <c r="BD33" s="100"/>
      <c r="BE33" s="128"/>
      <c r="BF33" s="100"/>
      <c r="BG33" s="101"/>
      <c r="BH33" s="114" t="s">
        <v>372</v>
      </c>
      <c r="BI33" s="114" t="s">
        <v>379</v>
      </c>
      <c r="BJ33" s="114" t="s">
        <v>373</v>
      </c>
      <c r="BK33" s="101"/>
      <c r="BL33" s="104"/>
    </row>
    <row r="34" spans="1:64" ht="77.25" thickBot="1">
      <c r="A34" s="47" t="s">
        <v>541</v>
      </c>
      <c r="B34" s="48" t="s">
        <v>542</v>
      </c>
      <c r="C34" s="48" t="s">
        <v>560</v>
      </c>
      <c r="D34" s="40" t="s">
        <v>325</v>
      </c>
      <c r="E34" s="1"/>
      <c r="F34" s="63">
        <v>0.001</v>
      </c>
      <c r="G34" s="63">
        <v>0.02</v>
      </c>
      <c r="H34" s="14" t="s">
        <v>190</v>
      </c>
      <c r="I34" s="14" t="s">
        <v>182</v>
      </c>
      <c r="J34" s="14" t="s">
        <v>190</v>
      </c>
      <c r="K34" s="14"/>
      <c r="L34" s="63">
        <v>0.001</v>
      </c>
      <c r="M34" s="63">
        <v>0.02</v>
      </c>
      <c r="N34" s="116" t="s">
        <v>192</v>
      </c>
      <c r="O34" s="116" t="s">
        <v>192</v>
      </c>
      <c r="P34" s="116" t="s">
        <v>192</v>
      </c>
      <c r="Q34" s="14"/>
      <c r="R34" s="63">
        <v>0.001</v>
      </c>
      <c r="S34" s="63">
        <v>0.02</v>
      </c>
      <c r="T34" s="14" t="s">
        <v>192</v>
      </c>
      <c r="U34" s="14" t="s">
        <v>192</v>
      </c>
      <c r="V34" s="14" t="s">
        <v>192</v>
      </c>
      <c r="W34" s="63"/>
      <c r="X34" s="63">
        <v>0.005</v>
      </c>
      <c r="Y34" s="63">
        <v>0.1</v>
      </c>
      <c r="Z34" s="14" t="s">
        <v>182</v>
      </c>
      <c r="AA34" s="14" t="s">
        <v>182</v>
      </c>
      <c r="AB34" s="14" t="s">
        <v>182</v>
      </c>
      <c r="AC34" s="63"/>
      <c r="AD34" s="63">
        <v>0.2</v>
      </c>
      <c r="AE34" s="63">
        <v>0.39</v>
      </c>
      <c r="AF34" s="14" t="s">
        <v>190</v>
      </c>
      <c r="AG34" s="14" t="s">
        <v>190</v>
      </c>
      <c r="AH34" s="14" t="s">
        <v>190</v>
      </c>
      <c r="AI34" s="63"/>
      <c r="AJ34" s="63">
        <v>0.01</v>
      </c>
      <c r="AK34" s="63">
        <v>0.1</v>
      </c>
      <c r="AL34" s="14" t="s">
        <v>190</v>
      </c>
      <c r="AM34" s="14" t="s">
        <v>190</v>
      </c>
      <c r="AN34" s="14" t="s">
        <v>190</v>
      </c>
      <c r="AO34" s="63"/>
      <c r="AP34" s="64"/>
      <c r="AQ34" s="64"/>
      <c r="AR34" s="84"/>
      <c r="AS34" s="84"/>
      <c r="AT34" s="84"/>
      <c r="AU34" s="64"/>
      <c r="AV34" s="63">
        <v>0.005</v>
      </c>
      <c r="AW34" s="63">
        <v>0.05</v>
      </c>
      <c r="AX34" s="14" t="s">
        <v>190</v>
      </c>
      <c r="AY34" s="14" t="s">
        <v>242</v>
      </c>
      <c r="AZ34" s="14" t="s">
        <v>190</v>
      </c>
      <c r="BA34" s="63"/>
      <c r="BB34" s="58"/>
      <c r="BC34" s="79"/>
      <c r="BD34" s="86"/>
      <c r="BE34" s="129"/>
      <c r="BH34" s="114" t="s">
        <v>383</v>
      </c>
      <c r="BI34" s="114" t="s">
        <v>368</v>
      </c>
      <c r="BJ34" s="114" t="s">
        <v>359</v>
      </c>
      <c r="BL34" s="78"/>
    </row>
    <row r="35" spans="1:64" s="103" customFormat="1" ht="51.75" thickBot="1">
      <c r="A35" s="105" t="s">
        <v>561</v>
      </c>
      <c r="B35" s="106" t="s">
        <v>562</v>
      </c>
      <c r="C35" s="106" t="s">
        <v>53</v>
      </c>
      <c r="D35" s="94" t="s">
        <v>326</v>
      </c>
      <c r="E35" s="15"/>
      <c r="F35" s="96"/>
      <c r="G35" s="96"/>
      <c r="H35" s="16"/>
      <c r="I35" s="16"/>
      <c r="J35" s="16"/>
      <c r="K35" s="16"/>
      <c r="L35" s="96"/>
      <c r="M35" s="96"/>
      <c r="N35" s="16"/>
      <c r="O35" s="16"/>
      <c r="P35" s="16"/>
      <c r="Q35" s="16"/>
      <c r="R35" s="96"/>
      <c r="S35" s="96"/>
      <c r="T35" s="16"/>
      <c r="U35" s="16"/>
      <c r="V35" s="16"/>
      <c r="W35" s="96"/>
      <c r="X35" s="96"/>
      <c r="Y35" s="96"/>
      <c r="Z35" s="16"/>
      <c r="AA35" s="16"/>
      <c r="AB35" s="16"/>
      <c r="AC35" s="96"/>
      <c r="AD35" s="96">
        <v>0.4</v>
      </c>
      <c r="AE35" s="96">
        <v>0.59</v>
      </c>
      <c r="AF35" s="116" t="s">
        <v>190</v>
      </c>
      <c r="AG35" s="116" t="s">
        <v>190</v>
      </c>
      <c r="AH35" s="116" t="s">
        <v>190</v>
      </c>
      <c r="AI35" s="96"/>
      <c r="AJ35" s="96"/>
      <c r="AK35" s="96"/>
      <c r="AL35" s="16"/>
      <c r="AM35" s="16"/>
      <c r="AN35" s="16"/>
      <c r="AO35" s="96"/>
      <c r="AP35" s="99"/>
      <c r="AQ35" s="99"/>
      <c r="AR35" s="100"/>
      <c r="AS35" s="100"/>
      <c r="AT35" s="100"/>
      <c r="AU35" s="99"/>
      <c r="AV35" s="96"/>
      <c r="AW35" s="96"/>
      <c r="AX35" s="16"/>
      <c r="AY35" s="16"/>
      <c r="AZ35" s="16"/>
      <c r="BA35" s="96"/>
      <c r="BB35" s="107"/>
      <c r="BC35" s="108"/>
      <c r="BD35" s="100"/>
      <c r="BE35" s="128"/>
      <c r="BF35" s="100"/>
      <c r="BG35" s="101"/>
      <c r="BH35" s="114" t="s">
        <v>358</v>
      </c>
      <c r="BI35" s="114"/>
      <c r="BJ35" s="114" t="s">
        <v>359</v>
      </c>
      <c r="BK35" s="101"/>
      <c r="BL35" s="102"/>
    </row>
    <row r="36" spans="1:64" ht="51.75" thickBot="1">
      <c r="A36" s="47" t="s">
        <v>563</v>
      </c>
      <c r="B36" s="48" t="s">
        <v>564</v>
      </c>
      <c r="C36" s="48" t="s">
        <v>54</v>
      </c>
      <c r="D36" s="40" t="s">
        <v>327</v>
      </c>
      <c r="E36" s="1"/>
      <c r="F36" s="63"/>
      <c r="G36" s="63"/>
      <c r="H36" s="14"/>
      <c r="I36" s="14"/>
      <c r="J36" s="14"/>
      <c r="K36" s="14"/>
      <c r="L36" s="63">
        <v>0.001</v>
      </c>
      <c r="M36" s="63">
        <v>0.02</v>
      </c>
      <c r="N36" s="116" t="s">
        <v>192</v>
      </c>
      <c r="O36" s="116" t="s">
        <v>192</v>
      </c>
      <c r="P36" s="116" t="s">
        <v>192</v>
      </c>
      <c r="Q36" s="14"/>
      <c r="R36" s="63">
        <v>0.001</v>
      </c>
      <c r="S36" s="63">
        <v>0.02</v>
      </c>
      <c r="T36" s="14" t="s">
        <v>192</v>
      </c>
      <c r="U36" s="14" t="s">
        <v>192</v>
      </c>
      <c r="V36" s="14" t="s">
        <v>192</v>
      </c>
      <c r="W36" s="63"/>
      <c r="X36" s="63"/>
      <c r="Y36" s="63"/>
      <c r="Z36" s="14"/>
      <c r="AA36" s="14"/>
      <c r="AB36" s="14"/>
      <c r="AC36" s="63"/>
      <c r="AD36" s="63">
        <v>0.3</v>
      </c>
      <c r="AE36" s="63">
        <v>0.49</v>
      </c>
      <c r="AF36" s="14" t="s">
        <v>190</v>
      </c>
      <c r="AG36" s="14" t="s">
        <v>190</v>
      </c>
      <c r="AH36" s="14" t="s">
        <v>190</v>
      </c>
      <c r="AI36" s="63"/>
      <c r="AJ36" s="63">
        <v>0.01</v>
      </c>
      <c r="AK36" s="63">
        <v>0.1</v>
      </c>
      <c r="AL36" s="14" t="s">
        <v>190</v>
      </c>
      <c r="AM36" s="14" t="s">
        <v>190</v>
      </c>
      <c r="AN36" s="14" t="s">
        <v>190</v>
      </c>
      <c r="AO36" s="63"/>
      <c r="AP36" s="64"/>
      <c r="AQ36" s="64"/>
      <c r="AR36" s="84"/>
      <c r="AS36" s="84"/>
      <c r="AT36" s="84"/>
      <c r="AU36" s="64"/>
      <c r="AV36" s="63"/>
      <c r="AW36" s="63"/>
      <c r="AX36" s="14"/>
      <c r="AY36" s="14"/>
      <c r="AZ36" s="14"/>
      <c r="BA36" s="63"/>
      <c r="BB36" s="58"/>
      <c r="BC36" s="79"/>
      <c r="BD36" s="86"/>
      <c r="BE36" s="129"/>
      <c r="BH36" s="114" t="s">
        <v>358</v>
      </c>
      <c r="BI36" s="114"/>
      <c r="BJ36" s="114" t="s">
        <v>359</v>
      </c>
      <c r="BL36" s="78"/>
    </row>
    <row r="37" spans="1:64" s="103" customFormat="1" ht="51.75" thickBot="1">
      <c r="A37" s="105" t="s">
        <v>565</v>
      </c>
      <c r="B37" s="106" t="s">
        <v>566</v>
      </c>
      <c r="C37" s="106" t="s">
        <v>55</v>
      </c>
      <c r="D37" s="94" t="s">
        <v>328</v>
      </c>
      <c r="E37" s="15"/>
      <c r="F37" s="96"/>
      <c r="G37" s="96"/>
      <c r="H37" s="16"/>
      <c r="I37" s="16"/>
      <c r="J37" s="16"/>
      <c r="K37" s="16"/>
      <c r="L37" s="96">
        <v>0.001</v>
      </c>
      <c r="M37" s="96">
        <v>0.02</v>
      </c>
      <c r="N37" s="116" t="s">
        <v>192</v>
      </c>
      <c r="O37" s="116" t="s">
        <v>192</v>
      </c>
      <c r="P37" s="116" t="s">
        <v>192</v>
      </c>
      <c r="Q37" s="16"/>
      <c r="R37" s="96">
        <v>0.001</v>
      </c>
      <c r="S37" s="96">
        <v>0.02</v>
      </c>
      <c r="T37" s="16" t="s">
        <v>192</v>
      </c>
      <c r="U37" s="16" t="s">
        <v>192</v>
      </c>
      <c r="V37" s="16" t="s">
        <v>192</v>
      </c>
      <c r="W37" s="96"/>
      <c r="X37" s="96"/>
      <c r="Y37" s="96"/>
      <c r="Z37" s="16"/>
      <c r="AA37" s="16"/>
      <c r="AB37" s="16"/>
      <c r="AC37" s="96"/>
      <c r="AD37" s="96">
        <v>0.25</v>
      </c>
      <c r="AE37" s="96">
        <v>0.56</v>
      </c>
      <c r="AF37" s="16" t="s">
        <v>190</v>
      </c>
      <c r="AG37" s="16" t="s">
        <v>190</v>
      </c>
      <c r="AH37" s="16" t="s">
        <v>190</v>
      </c>
      <c r="AI37" s="96"/>
      <c r="AJ37" s="96">
        <v>0.03</v>
      </c>
      <c r="AK37" s="96">
        <v>0.15</v>
      </c>
      <c r="AL37" s="16" t="s">
        <v>190</v>
      </c>
      <c r="AM37" s="16" t="s">
        <v>190</v>
      </c>
      <c r="AN37" s="16" t="s">
        <v>190</v>
      </c>
      <c r="AO37" s="96"/>
      <c r="AP37" s="99"/>
      <c r="AQ37" s="99"/>
      <c r="AR37" s="100"/>
      <c r="AS37" s="100"/>
      <c r="AT37" s="100"/>
      <c r="AU37" s="99"/>
      <c r="AV37" s="96"/>
      <c r="AW37" s="96"/>
      <c r="AX37" s="16"/>
      <c r="AY37" s="16"/>
      <c r="AZ37" s="16"/>
      <c r="BA37" s="96"/>
      <c r="BB37" s="107"/>
      <c r="BC37" s="108"/>
      <c r="BD37" s="100"/>
      <c r="BE37" s="128"/>
      <c r="BF37" s="100"/>
      <c r="BG37" s="101"/>
      <c r="BH37" s="114" t="s">
        <v>358</v>
      </c>
      <c r="BI37" s="114"/>
      <c r="BJ37" s="114" t="s">
        <v>359</v>
      </c>
      <c r="BK37" s="101"/>
      <c r="BL37" s="104"/>
    </row>
    <row r="38" spans="1:64" ht="51.75" thickBot="1">
      <c r="A38" s="47" t="s">
        <v>422</v>
      </c>
      <c r="B38" s="48" t="s">
        <v>423</v>
      </c>
      <c r="C38" s="48" t="s">
        <v>567</v>
      </c>
      <c r="D38" s="40" t="s">
        <v>329</v>
      </c>
      <c r="E38" s="1"/>
      <c r="F38" s="63"/>
      <c r="G38" s="63"/>
      <c r="H38" s="14"/>
      <c r="I38" s="14"/>
      <c r="J38" s="14"/>
      <c r="K38" s="14"/>
      <c r="L38" s="63"/>
      <c r="M38" s="63"/>
      <c r="N38" s="14"/>
      <c r="O38" s="14"/>
      <c r="P38" s="14"/>
      <c r="Q38" s="14"/>
      <c r="R38" s="63"/>
      <c r="S38" s="63"/>
      <c r="T38" s="14"/>
      <c r="U38" s="14"/>
      <c r="V38" s="14"/>
      <c r="W38" s="63"/>
      <c r="X38" s="63"/>
      <c r="Y38" s="63"/>
      <c r="Z38" s="14"/>
      <c r="AA38" s="14"/>
      <c r="AB38" s="14"/>
      <c r="AC38" s="63"/>
      <c r="AD38" s="63">
        <v>0.3</v>
      </c>
      <c r="AE38" s="63">
        <v>0.58</v>
      </c>
      <c r="AF38" s="116" t="s">
        <v>190</v>
      </c>
      <c r="AG38" s="116" t="s">
        <v>190</v>
      </c>
      <c r="AH38" s="116" t="s">
        <v>190</v>
      </c>
      <c r="AI38" s="63"/>
      <c r="AJ38" s="63">
        <v>0.01</v>
      </c>
      <c r="AK38" s="63">
        <v>0.1</v>
      </c>
      <c r="AL38" s="14" t="s">
        <v>190</v>
      </c>
      <c r="AM38" s="14" t="s">
        <v>190</v>
      </c>
      <c r="AN38" s="14" t="s">
        <v>190</v>
      </c>
      <c r="AO38" s="63"/>
      <c r="AP38" s="64"/>
      <c r="AQ38" s="64"/>
      <c r="AR38" s="84"/>
      <c r="AS38" s="84"/>
      <c r="AT38" s="84"/>
      <c r="AU38" s="64"/>
      <c r="AV38" s="63"/>
      <c r="AW38" s="63"/>
      <c r="AX38" s="14"/>
      <c r="AY38" s="14"/>
      <c r="AZ38" s="14"/>
      <c r="BA38" s="63"/>
      <c r="BB38" s="58"/>
      <c r="BC38" s="79"/>
      <c r="BD38" s="86"/>
      <c r="BE38" s="129"/>
      <c r="BH38" s="114" t="s">
        <v>358</v>
      </c>
      <c r="BI38" s="114"/>
      <c r="BJ38" s="114" t="s">
        <v>359</v>
      </c>
      <c r="BL38" s="78"/>
    </row>
    <row r="39" spans="1:64" s="103" customFormat="1" ht="51.75" thickBot="1">
      <c r="A39" s="105" t="s">
        <v>568</v>
      </c>
      <c r="B39" s="106" t="s">
        <v>569</v>
      </c>
      <c r="C39" s="106" t="s">
        <v>56</v>
      </c>
      <c r="D39" s="94" t="s">
        <v>330</v>
      </c>
      <c r="E39" s="15"/>
      <c r="F39" s="96"/>
      <c r="G39" s="96"/>
      <c r="H39" s="16"/>
      <c r="I39" s="16"/>
      <c r="J39" s="16"/>
      <c r="K39" s="16"/>
      <c r="L39" s="96"/>
      <c r="M39" s="96"/>
      <c r="N39" s="16"/>
      <c r="O39" s="16"/>
      <c r="P39" s="16"/>
      <c r="Q39" s="16"/>
      <c r="R39" s="96"/>
      <c r="S39" s="96"/>
      <c r="T39" s="16"/>
      <c r="U39" s="16"/>
      <c r="V39" s="16"/>
      <c r="W39" s="96"/>
      <c r="X39" s="96"/>
      <c r="Y39" s="96"/>
      <c r="Z39" s="16"/>
      <c r="AA39" s="16"/>
      <c r="AB39" s="16"/>
      <c r="AC39" s="96"/>
      <c r="AD39" s="96">
        <v>0.25</v>
      </c>
      <c r="AE39" s="96">
        <v>0.56</v>
      </c>
      <c r="AF39" s="116" t="s">
        <v>190</v>
      </c>
      <c r="AG39" s="116" t="s">
        <v>190</v>
      </c>
      <c r="AH39" s="116" t="s">
        <v>190</v>
      </c>
      <c r="AI39" s="96"/>
      <c r="AJ39" s="96">
        <v>0.03</v>
      </c>
      <c r="AK39" s="96">
        <v>0.15</v>
      </c>
      <c r="AL39" s="16" t="s">
        <v>190</v>
      </c>
      <c r="AM39" s="16" t="s">
        <v>190</v>
      </c>
      <c r="AN39" s="16" t="s">
        <v>190</v>
      </c>
      <c r="AO39" s="96"/>
      <c r="AP39" s="99"/>
      <c r="AQ39" s="99"/>
      <c r="AR39" s="100"/>
      <c r="AS39" s="100"/>
      <c r="AT39" s="100"/>
      <c r="AU39" s="99"/>
      <c r="AV39" s="96"/>
      <c r="AW39" s="96"/>
      <c r="AX39" s="16"/>
      <c r="AY39" s="16"/>
      <c r="AZ39" s="16"/>
      <c r="BA39" s="96"/>
      <c r="BB39" s="107"/>
      <c r="BC39" s="108"/>
      <c r="BD39" s="100"/>
      <c r="BE39" s="128"/>
      <c r="BF39" s="100"/>
      <c r="BG39" s="101"/>
      <c r="BH39" s="114" t="s">
        <v>358</v>
      </c>
      <c r="BI39" s="114"/>
      <c r="BJ39" s="114" t="s">
        <v>359</v>
      </c>
      <c r="BK39" s="101"/>
      <c r="BL39" s="104"/>
    </row>
    <row r="40" spans="1:64" ht="51.75" thickBot="1">
      <c r="A40" s="45" t="s">
        <v>432</v>
      </c>
      <c r="B40" s="46" t="s">
        <v>433</v>
      </c>
      <c r="C40" s="46" t="s">
        <v>434</v>
      </c>
      <c r="D40" s="40" t="s">
        <v>326</v>
      </c>
      <c r="E40" s="1"/>
      <c r="F40" s="63"/>
      <c r="G40" s="63"/>
      <c r="H40" s="14"/>
      <c r="I40" s="14"/>
      <c r="J40" s="14"/>
      <c r="K40" s="14"/>
      <c r="L40" s="63"/>
      <c r="M40" s="63"/>
      <c r="N40" s="14"/>
      <c r="O40" s="14"/>
      <c r="P40" s="14"/>
      <c r="Q40" s="14"/>
      <c r="R40" s="63"/>
      <c r="S40" s="63"/>
      <c r="T40" s="14"/>
      <c r="U40" s="14"/>
      <c r="V40" s="14"/>
      <c r="W40" s="63"/>
      <c r="X40" s="63"/>
      <c r="Y40" s="63"/>
      <c r="Z40" s="14"/>
      <c r="AA40" s="14"/>
      <c r="AB40" s="14"/>
      <c r="AC40" s="63"/>
      <c r="AD40" s="63">
        <v>0.4</v>
      </c>
      <c r="AE40" s="63">
        <v>0.59</v>
      </c>
      <c r="AF40" s="116" t="s">
        <v>190</v>
      </c>
      <c r="AG40" s="116" t="s">
        <v>190</v>
      </c>
      <c r="AH40" s="116" t="s">
        <v>190</v>
      </c>
      <c r="AI40" s="63"/>
      <c r="AJ40" s="63"/>
      <c r="AK40" s="63"/>
      <c r="AL40" s="14"/>
      <c r="AM40" s="14"/>
      <c r="AN40" s="14"/>
      <c r="AO40" s="63"/>
      <c r="AP40" s="64"/>
      <c r="AQ40" s="64"/>
      <c r="AR40" s="84"/>
      <c r="AS40" s="84"/>
      <c r="AT40" s="84"/>
      <c r="AU40" s="64"/>
      <c r="AV40" s="63"/>
      <c r="AW40" s="63"/>
      <c r="AX40" s="14"/>
      <c r="AY40" s="14"/>
      <c r="AZ40" s="14"/>
      <c r="BA40" s="63"/>
      <c r="BB40" s="58"/>
      <c r="BC40" s="79"/>
      <c r="BD40" s="86"/>
      <c r="BE40" s="129"/>
      <c r="BH40" s="114" t="s">
        <v>358</v>
      </c>
      <c r="BI40" s="114"/>
      <c r="BJ40" s="114" t="s">
        <v>359</v>
      </c>
      <c r="BL40" s="78"/>
    </row>
    <row r="41" spans="1:64" s="103" customFormat="1" ht="51.75" thickBot="1">
      <c r="A41" s="92" t="s">
        <v>435</v>
      </c>
      <c r="B41" s="93" t="s">
        <v>436</v>
      </c>
      <c r="C41" s="93" t="s">
        <v>438</v>
      </c>
      <c r="D41" s="94" t="s">
        <v>326</v>
      </c>
      <c r="E41" s="15"/>
      <c r="F41" s="96"/>
      <c r="G41" s="96"/>
      <c r="H41" s="16"/>
      <c r="I41" s="16"/>
      <c r="J41" s="16"/>
      <c r="K41" s="16"/>
      <c r="L41" s="96"/>
      <c r="M41" s="96"/>
      <c r="N41" s="16"/>
      <c r="O41" s="16"/>
      <c r="P41" s="16"/>
      <c r="Q41" s="16"/>
      <c r="R41" s="96"/>
      <c r="S41" s="96"/>
      <c r="T41" s="16"/>
      <c r="U41" s="16"/>
      <c r="V41" s="16"/>
      <c r="W41" s="96"/>
      <c r="X41" s="96"/>
      <c r="Y41" s="96"/>
      <c r="Z41" s="16"/>
      <c r="AA41" s="16"/>
      <c r="AB41" s="16"/>
      <c r="AC41" s="96"/>
      <c r="AD41" s="96">
        <v>0.4</v>
      </c>
      <c r="AE41" s="96">
        <v>0.59</v>
      </c>
      <c r="AF41" s="116" t="s">
        <v>190</v>
      </c>
      <c r="AG41" s="116" t="s">
        <v>190</v>
      </c>
      <c r="AH41" s="116" t="s">
        <v>190</v>
      </c>
      <c r="AI41" s="96"/>
      <c r="AJ41" s="96"/>
      <c r="AK41" s="96"/>
      <c r="AL41" s="16"/>
      <c r="AM41" s="16"/>
      <c r="AN41" s="16"/>
      <c r="AO41" s="96"/>
      <c r="AP41" s="99"/>
      <c r="AQ41" s="99"/>
      <c r="AR41" s="100"/>
      <c r="AS41" s="100"/>
      <c r="AT41" s="100"/>
      <c r="AU41" s="99"/>
      <c r="AV41" s="96"/>
      <c r="AW41" s="96"/>
      <c r="AX41" s="16"/>
      <c r="AY41" s="16"/>
      <c r="AZ41" s="16"/>
      <c r="BA41" s="96"/>
      <c r="BB41" s="107"/>
      <c r="BC41" s="108"/>
      <c r="BD41" s="100"/>
      <c r="BE41" s="128"/>
      <c r="BF41" s="100"/>
      <c r="BG41" s="101"/>
      <c r="BH41" s="114" t="s">
        <v>358</v>
      </c>
      <c r="BI41" s="114"/>
      <c r="BJ41" s="114" t="s">
        <v>359</v>
      </c>
      <c r="BK41" s="101"/>
      <c r="BL41" s="104"/>
    </row>
    <row r="42" spans="1:64" ht="39" thickBot="1">
      <c r="A42" s="47" t="s">
        <v>570</v>
      </c>
      <c r="B42" s="48" t="s">
        <v>571</v>
      </c>
      <c r="C42" s="48" t="s">
        <v>57</v>
      </c>
      <c r="D42" s="40" t="s">
        <v>326</v>
      </c>
      <c r="E42" s="1"/>
      <c r="F42" s="63"/>
      <c r="G42" s="63"/>
      <c r="H42" s="14"/>
      <c r="I42" s="14"/>
      <c r="J42" s="14"/>
      <c r="K42" s="14"/>
      <c r="L42" s="63"/>
      <c r="M42" s="63"/>
      <c r="N42" s="14"/>
      <c r="O42" s="14"/>
      <c r="P42" s="14"/>
      <c r="Q42" s="14"/>
      <c r="R42" s="63"/>
      <c r="S42" s="63"/>
      <c r="T42" s="14"/>
      <c r="U42" s="14"/>
      <c r="V42" s="14"/>
      <c r="W42" s="63"/>
      <c r="X42" s="63"/>
      <c r="Y42" s="63"/>
      <c r="Z42" s="14"/>
      <c r="AA42" s="14"/>
      <c r="AB42" s="14"/>
      <c r="AC42" s="63"/>
      <c r="AD42" s="63">
        <v>0.4</v>
      </c>
      <c r="AE42" s="63">
        <v>0.59</v>
      </c>
      <c r="AF42" s="116" t="s">
        <v>190</v>
      </c>
      <c r="AG42" s="116" t="s">
        <v>190</v>
      </c>
      <c r="AH42" s="116" t="s">
        <v>190</v>
      </c>
      <c r="AI42" s="63"/>
      <c r="AJ42" s="63"/>
      <c r="AK42" s="63"/>
      <c r="AL42" s="14"/>
      <c r="AM42" s="14"/>
      <c r="AN42" s="14"/>
      <c r="AO42" s="63"/>
      <c r="AP42" s="64"/>
      <c r="AQ42" s="64"/>
      <c r="AR42" s="84"/>
      <c r="AS42" s="84"/>
      <c r="AT42" s="84"/>
      <c r="AU42" s="64"/>
      <c r="AV42" s="63"/>
      <c r="AW42" s="63"/>
      <c r="AX42" s="14"/>
      <c r="AY42" s="14"/>
      <c r="AZ42" s="14"/>
      <c r="BA42" s="63"/>
      <c r="BB42" s="58"/>
      <c r="BC42" s="79"/>
      <c r="BD42" s="86"/>
      <c r="BE42" s="129"/>
      <c r="BH42" s="114" t="s">
        <v>358</v>
      </c>
      <c r="BI42" s="114"/>
      <c r="BJ42" s="114" t="s">
        <v>359</v>
      </c>
      <c r="BL42" s="76"/>
    </row>
    <row r="43" spans="1:64" s="103" customFormat="1" ht="64.5" thickBot="1">
      <c r="A43" s="106" t="s">
        <v>118</v>
      </c>
      <c r="B43" s="106" t="s">
        <v>119</v>
      </c>
      <c r="C43" s="106" t="s">
        <v>120</v>
      </c>
      <c r="D43" s="94" t="s">
        <v>331</v>
      </c>
      <c r="E43" s="15"/>
      <c r="F43" s="96">
        <v>0.0001</v>
      </c>
      <c r="G43" s="96">
        <v>0.002</v>
      </c>
      <c r="H43" s="16" t="s">
        <v>190</v>
      </c>
      <c r="I43" s="16" t="s">
        <v>182</v>
      </c>
      <c r="J43" s="16" t="s">
        <v>190</v>
      </c>
      <c r="K43" s="16"/>
      <c r="L43" s="96"/>
      <c r="M43" s="96"/>
      <c r="N43" s="16"/>
      <c r="O43" s="16"/>
      <c r="P43" s="16"/>
      <c r="Q43" s="16"/>
      <c r="R43" s="96">
        <v>0.001</v>
      </c>
      <c r="S43" s="96">
        <v>0.02</v>
      </c>
      <c r="T43" s="16" t="s">
        <v>192</v>
      </c>
      <c r="U43" s="16" t="s">
        <v>192</v>
      </c>
      <c r="V43" s="16" t="s">
        <v>192</v>
      </c>
      <c r="W43" s="96"/>
      <c r="X43" s="96"/>
      <c r="Y43" s="96"/>
      <c r="Z43" s="16"/>
      <c r="AA43" s="16"/>
      <c r="AB43" s="16"/>
      <c r="AC43" s="96"/>
      <c r="AD43" s="96">
        <v>0.89</v>
      </c>
      <c r="AE43" s="96">
        <v>0.98</v>
      </c>
      <c r="AF43" s="16" t="s">
        <v>190</v>
      </c>
      <c r="AG43" s="16" t="s">
        <v>190</v>
      </c>
      <c r="AH43" s="16" t="s">
        <v>190</v>
      </c>
      <c r="AI43" s="96"/>
      <c r="AJ43" s="96"/>
      <c r="AK43" s="96"/>
      <c r="AL43" s="16"/>
      <c r="AM43" s="16"/>
      <c r="AN43" s="16"/>
      <c r="AO43" s="96"/>
      <c r="AP43" s="99"/>
      <c r="AQ43" s="99"/>
      <c r="AR43" s="100"/>
      <c r="AS43" s="100"/>
      <c r="AT43" s="100"/>
      <c r="AU43" s="99"/>
      <c r="AV43" s="96">
        <v>0.001</v>
      </c>
      <c r="AW43" s="96">
        <v>0.005</v>
      </c>
      <c r="AX43" s="116" t="s">
        <v>190</v>
      </c>
      <c r="AY43" s="116" t="s">
        <v>242</v>
      </c>
      <c r="AZ43" s="116" t="s">
        <v>190</v>
      </c>
      <c r="BA43" s="96"/>
      <c r="BB43" s="107"/>
      <c r="BC43" s="108"/>
      <c r="BD43" s="100"/>
      <c r="BE43" s="128"/>
      <c r="BF43" s="100"/>
      <c r="BG43" s="101"/>
      <c r="BH43" s="114" t="s">
        <v>361</v>
      </c>
      <c r="BI43" s="114"/>
      <c r="BJ43" s="114" t="s">
        <v>384</v>
      </c>
      <c r="BK43" s="101"/>
      <c r="BL43" s="104"/>
    </row>
    <row r="44" spans="1:64" ht="39" thickBot="1">
      <c r="A44" s="47" t="s">
        <v>572</v>
      </c>
      <c r="B44" s="48" t="s">
        <v>573</v>
      </c>
      <c r="C44" s="48" t="s">
        <v>58</v>
      </c>
      <c r="D44" s="40" t="s">
        <v>332</v>
      </c>
      <c r="E44" s="1"/>
      <c r="F44" s="63"/>
      <c r="G44" s="63"/>
      <c r="H44" s="14"/>
      <c r="I44" s="14"/>
      <c r="J44" s="14"/>
      <c r="K44" s="14"/>
      <c r="L44" s="63"/>
      <c r="M44" s="63"/>
      <c r="N44" s="14"/>
      <c r="O44" s="14"/>
      <c r="P44" s="14"/>
      <c r="Q44" s="14"/>
      <c r="R44" s="63"/>
      <c r="S44" s="63"/>
      <c r="T44" s="14"/>
      <c r="U44" s="14"/>
      <c r="V44" s="14"/>
      <c r="W44" s="63"/>
      <c r="X44" s="63"/>
      <c r="Y44" s="63"/>
      <c r="Z44" s="14"/>
      <c r="AA44" s="14"/>
      <c r="AB44" s="14"/>
      <c r="AC44" s="63"/>
      <c r="AD44" s="63">
        <v>0.25</v>
      </c>
      <c r="AE44" s="63">
        <v>0.49</v>
      </c>
      <c r="AF44" s="116" t="s">
        <v>190</v>
      </c>
      <c r="AG44" s="116" t="s">
        <v>190</v>
      </c>
      <c r="AH44" s="116" t="s">
        <v>190</v>
      </c>
      <c r="AI44" s="63"/>
      <c r="AJ44" s="63"/>
      <c r="AK44" s="63"/>
      <c r="AL44" s="14"/>
      <c r="AM44" s="14"/>
      <c r="AN44" s="14"/>
      <c r="AO44" s="63"/>
      <c r="AP44" s="64"/>
      <c r="AQ44" s="64"/>
      <c r="AR44" s="84"/>
      <c r="AS44" s="84"/>
      <c r="AT44" s="84"/>
      <c r="AU44" s="64"/>
      <c r="AV44" s="63"/>
      <c r="AW44" s="63"/>
      <c r="AX44" s="14"/>
      <c r="AY44" s="14"/>
      <c r="AZ44" s="14"/>
      <c r="BA44" s="63"/>
      <c r="BB44" s="58"/>
      <c r="BC44" s="79"/>
      <c r="BD44" s="86"/>
      <c r="BE44" s="129"/>
      <c r="BH44" s="114" t="s">
        <v>385</v>
      </c>
      <c r="BI44" s="114"/>
      <c r="BJ44" s="114" t="s">
        <v>359</v>
      </c>
      <c r="BL44" s="76"/>
    </row>
    <row r="45" spans="1:64" s="103" customFormat="1" ht="39" thickBot="1">
      <c r="A45" s="105" t="s">
        <v>574</v>
      </c>
      <c r="B45" s="106" t="s">
        <v>575</v>
      </c>
      <c r="C45" s="106" t="s">
        <v>60</v>
      </c>
      <c r="D45" s="94" t="s">
        <v>332</v>
      </c>
      <c r="E45" s="15"/>
      <c r="F45" s="96"/>
      <c r="G45" s="96"/>
      <c r="H45" s="16"/>
      <c r="I45" s="16"/>
      <c r="J45" s="16"/>
      <c r="K45" s="16"/>
      <c r="L45" s="96"/>
      <c r="M45" s="96"/>
      <c r="N45" s="16"/>
      <c r="O45" s="16"/>
      <c r="P45" s="16"/>
      <c r="Q45" s="16"/>
      <c r="R45" s="96"/>
      <c r="S45" s="96"/>
      <c r="T45" s="16"/>
      <c r="U45" s="16"/>
      <c r="V45" s="16"/>
      <c r="W45" s="96"/>
      <c r="X45" s="96"/>
      <c r="Y45" s="96"/>
      <c r="Z45" s="16"/>
      <c r="AA45" s="16"/>
      <c r="AB45" s="16"/>
      <c r="AC45" s="96"/>
      <c r="AD45" s="96">
        <v>0.25</v>
      </c>
      <c r="AE45" s="96">
        <v>0.49</v>
      </c>
      <c r="AF45" s="116" t="s">
        <v>190</v>
      </c>
      <c r="AG45" s="116" t="s">
        <v>190</v>
      </c>
      <c r="AH45" s="116" t="s">
        <v>190</v>
      </c>
      <c r="AI45" s="96"/>
      <c r="AJ45" s="96"/>
      <c r="AK45" s="96"/>
      <c r="AL45" s="16"/>
      <c r="AM45" s="16"/>
      <c r="AN45" s="16"/>
      <c r="AO45" s="96"/>
      <c r="AP45" s="99"/>
      <c r="AQ45" s="99"/>
      <c r="AR45" s="100"/>
      <c r="AS45" s="100"/>
      <c r="AT45" s="100"/>
      <c r="AU45" s="99"/>
      <c r="AV45" s="96"/>
      <c r="AW45" s="96"/>
      <c r="AX45" s="16"/>
      <c r="AY45" s="16"/>
      <c r="AZ45" s="16"/>
      <c r="BA45" s="96"/>
      <c r="BB45" s="107"/>
      <c r="BC45" s="108"/>
      <c r="BD45" s="100"/>
      <c r="BE45" s="128"/>
      <c r="BF45" s="100"/>
      <c r="BG45" s="101"/>
      <c r="BH45" s="114" t="s">
        <v>385</v>
      </c>
      <c r="BI45" s="114"/>
      <c r="BJ45" s="114" t="s">
        <v>359</v>
      </c>
      <c r="BK45" s="101"/>
      <c r="BL45" s="102"/>
    </row>
    <row r="46" spans="1:64" ht="77.25" thickBot="1">
      <c r="A46" s="48" t="s">
        <v>131</v>
      </c>
      <c r="B46" s="48" t="s">
        <v>132</v>
      </c>
      <c r="C46" s="46" t="s">
        <v>133</v>
      </c>
      <c r="D46" s="40" t="s">
        <v>351</v>
      </c>
      <c r="E46" s="1"/>
      <c r="F46" s="63"/>
      <c r="G46" s="63"/>
      <c r="H46" s="14"/>
      <c r="I46" s="14"/>
      <c r="J46" s="14"/>
      <c r="K46" s="14"/>
      <c r="L46" s="63">
        <v>0.0005</v>
      </c>
      <c r="M46" s="63">
        <v>0.01</v>
      </c>
      <c r="N46" s="116" t="s">
        <v>192</v>
      </c>
      <c r="O46" s="116" t="s">
        <v>192</v>
      </c>
      <c r="P46" s="116" t="s">
        <v>192</v>
      </c>
      <c r="Q46" s="14"/>
      <c r="R46" s="63">
        <v>0.0001</v>
      </c>
      <c r="S46" s="63">
        <v>0.01</v>
      </c>
      <c r="T46" s="14" t="s">
        <v>192</v>
      </c>
      <c r="U46" s="14" t="s">
        <v>192</v>
      </c>
      <c r="V46" s="14" t="s">
        <v>192</v>
      </c>
      <c r="W46" s="63"/>
      <c r="X46" s="63"/>
      <c r="Y46" s="63"/>
      <c r="Z46" s="14"/>
      <c r="AA46" s="14"/>
      <c r="AB46" s="14"/>
      <c r="AC46" s="63"/>
      <c r="AD46" s="63" t="s">
        <v>136</v>
      </c>
      <c r="AE46" s="63">
        <v>0.95</v>
      </c>
      <c r="AF46" s="14" t="s">
        <v>190</v>
      </c>
      <c r="AG46" s="14" t="s">
        <v>190</v>
      </c>
      <c r="AH46" s="14" t="s">
        <v>190</v>
      </c>
      <c r="AI46" s="63"/>
      <c r="AJ46" s="63">
        <v>0.05</v>
      </c>
      <c r="AK46" s="63">
        <v>0.2</v>
      </c>
      <c r="AL46" s="14" t="s">
        <v>190</v>
      </c>
      <c r="AM46" s="14" t="s">
        <v>190</v>
      </c>
      <c r="AN46" s="14" t="s">
        <v>190</v>
      </c>
      <c r="AO46" s="63"/>
      <c r="AP46" s="64"/>
      <c r="AQ46" s="64"/>
      <c r="AR46" s="84"/>
      <c r="AS46" s="84"/>
      <c r="AT46" s="84"/>
      <c r="AU46" s="64"/>
      <c r="AV46" s="63"/>
      <c r="AW46" s="63"/>
      <c r="AX46" s="14"/>
      <c r="AY46" s="14"/>
      <c r="AZ46" s="14"/>
      <c r="BA46" s="63"/>
      <c r="BB46" s="58"/>
      <c r="BC46" s="79"/>
      <c r="BD46" s="86"/>
      <c r="BE46" s="129"/>
      <c r="BH46" s="114"/>
      <c r="BI46" s="114"/>
      <c r="BJ46" s="114"/>
      <c r="BL46" s="78"/>
    </row>
    <row r="47" spans="1:64" s="103" customFormat="1" ht="51.75" thickBot="1">
      <c r="A47" s="92" t="s">
        <v>439</v>
      </c>
      <c r="B47" s="93" t="s">
        <v>440</v>
      </c>
      <c r="C47" s="93" t="s">
        <v>441</v>
      </c>
      <c r="D47" s="94" t="s">
        <v>419</v>
      </c>
      <c r="E47" s="15"/>
      <c r="F47" s="96">
        <v>0.01</v>
      </c>
      <c r="G47" s="96">
        <v>0.1</v>
      </c>
      <c r="H47" s="16" t="s">
        <v>190</v>
      </c>
      <c r="I47" s="16" t="s">
        <v>182</v>
      </c>
      <c r="J47" s="16" t="s">
        <v>190</v>
      </c>
      <c r="K47" s="16"/>
      <c r="L47" s="96"/>
      <c r="M47" s="96"/>
      <c r="N47" s="16"/>
      <c r="O47" s="16"/>
      <c r="P47" s="16"/>
      <c r="Q47" s="16"/>
      <c r="R47" s="96"/>
      <c r="S47" s="96"/>
      <c r="T47" s="16"/>
      <c r="U47" s="16"/>
      <c r="V47" s="16"/>
      <c r="W47" s="96"/>
      <c r="X47" s="96">
        <v>0.01</v>
      </c>
      <c r="Y47" s="96">
        <v>0.1</v>
      </c>
      <c r="Z47" s="16" t="s">
        <v>182</v>
      </c>
      <c r="AA47" s="16" t="s">
        <v>182</v>
      </c>
      <c r="AB47" s="16" t="s">
        <v>182</v>
      </c>
      <c r="AC47" s="96"/>
      <c r="AD47" s="96"/>
      <c r="AE47" s="96"/>
      <c r="AF47" s="16"/>
      <c r="AG47" s="16"/>
      <c r="AH47" s="16"/>
      <c r="AI47" s="96"/>
      <c r="AJ47" s="96"/>
      <c r="AK47" s="96"/>
      <c r="AL47" s="16"/>
      <c r="AM47" s="16"/>
      <c r="AN47" s="16"/>
      <c r="AO47" s="96"/>
      <c r="AP47" s="99"/>
      <c r="AQ47" s="99"/>
      <c r="AR47" s="100"/>
      <c r="AS47" s="100"/>
      <c r="AT47" s="100"/>
      <c r="AU47" s="99"/>
      <c r="AV47" s="96">
        <v>0.35</v>
      </c>
      <c r="AW47" s="96">
        <v>0.45</v>
      </c>
      <c r="AX47" s="116" t="s">
        <v>190</v>
      </c>
      <c r="AY47" s="116" t="s">
        <v>242</v>
      </c>
      <c r="AZ47" s="116" t="s">
        <v>190</v>
      </c>
      <c r="BA47" s="96"/>
      <c r="BB47" s="107"/>
      <c r="BC47" s="108"/>
      <c r="BD47" s="100"/>
      <c r="BE47" s="128"/>
      <c r="BF47" s="100"/>
      <c r="BG47" s="101"/>
      <c r="BH47" s="114" t="s">
        <v>361</v>
      </c>
      <c r="BI47" s="114" t="s">
        <v>366</v>
      </c>
      <c r="BJ47" s="114" t="s">
        <v>361</v>
      </c>
      <c r="BK47" s="101"/>
      <c r="BL47" s="102"/>
    </row>
    <row r="48" spans="1:64" ht="64.5" thickBot="1">
      <c r="A48" s="45" t="s">
        <v>442</v>
      </c>
      <c r="B48" s="46" t="s">
        <v>443</v>
      </c>
      <c r="C48" s="46" t="s">
        <v>500</v>
      </c>
      <c r="D48" s="40" t="s">
        <v>334</v>
      </c>
      <c r="E48" s="1"/>
      <c r="F48" s="63"/>
      <c r="G48" s="63"/>
      <c r="H48" s="14"/>
      <c r="I48" s="14"/>
      <c r="J48" s="14"/>
      <c r="K48" s="14"/>
      <c r="L48" s="63"/>
      <c r="M48" s="63"/>
      <c r="N48" s="14"/>
      <c r="O48" s="14"/>
      <c r="P48" s="14"/>
      <c r="Q48" s="14"/>
      <c r="R48" s="63"/>
      <c r="S48" s="63"/>
      <c r="T48" s="14"/>
      <c r="U48" s="14"/>
      <c r="V48" s="14"/>
      <c r="W48" s="63"/>
      <c r="X48" s="63"/>
      <c r="Y48" s="63"/>
      <c r="Z48" s="14"/>
      <c r="AA48" s="14"/>
      <c r="AB48" s="14"/>
      <c r="AC48" s="63"/>
      <c r="AD48" s="63">
        <v>0.6</v>
      </c>
      <c r="AE48" s="63">
        <v>0.8</v>
      </c>
      <c r="AF48" s="116" t="s">
        <v>190</v>
      </c>
      <c r="AG48" s="116" t="s">
        <v>190</v>
      </c>
      <c r="AH48" s="116" t="s">
        <v>190</v>
      </c>
      <c r="AI48" s="63"/>
      <c r="AJ48" s="63"/>
      <c r="AK48" s="63"/>
      <c r="AL48" s="14"/>
      <c r="AM48" s="14"/>
      <c r="AN48" s="14"/>
      <c r="AO48" s="63"/>
      <c r="AP48" s="64"/>
      <c r="AQ48" s="64"/>
      <c r="AR48" s="84"/>
      <c r="AS48" s="84"/>
      <c r="AT48" s="84"/>
      <c r="AU48" s="64"/>
      <c r="AV48" s="63"/>
      <c r="AW48" s="63"/>
      <c r="AX48" s="14"/>
      <c r="AY48" s="14"/>
      <c r="AZ48" s="14"/>
      <c r="BA48" s="63"/>
      <c r="BB48" s="58"/>
      <c r="BC48" s="79"/>
      <c r="BD48" s="86"/>
      <c r="BE48" s="129"/>
      <c r="BH48" s="114" t="s">
        <v>386</v>
      </c>
      <c r="BI48" s="114"/>
      <c r="BJ48" s="114" t="s">
        <v>386</v>
      </c>
      <c r="BL48" s="76"/>
    </row>
    <row r="49" spans="1:64" s="103" customFormat="1" ht="77.25" thickBot="1">
      <c r="A49" s="105" t="s">
        <v>576</v>
      </c>
      <c r="B49" s="106" t="s">
        <v>577</v>
      </c>
      <c r="C49" s="106" t="s">
        <v>59</v>
      </c>
      <c r="D49" s="94" t="s">
        <v>335</v>
      </c>
      <c r="E49" s="15"/>
      <c r="F49" s="96"/>
      <c r="G49" s="96"/>
      <c r="H49" s="16"/>
      <c r="I49" s="16"/>
      <c r="J49" s="16"/>
      <c r="K49" s="16"/>
      <c r="L49" s="96"/>
      <c r="M49" s="96"/>
      <c r="N49" s="16"/>
      <c r="O49" s="16"/>
      <c r="P49" s="16"/>
      <c r="Q49" s="16"/>
      <c r="R49" s="96"/>
      <c r="S49" s="96"/>
      <c r="T49" s="16"/>
      <c r="U49" s="16"/>
      <c r="V49" s="16"/>
      <c r="W49" s="96"/>
      <c r="X49" s="96">
        <v>0.005</v>
      </c>
      <c r="Y49" s="96">
        <v>0.2</v>
      </c>
      <c r="Z49" s="16" t="s">
        <v>182</v>
      </c>
      <c r="AA49" s="16" t="s">
        <v>182</v>
      </c>
      <c r="AB49" s="16" t="s">
        <v>182</v>
      </c>
      <c r="AC49" s="96"/>
      <c r="AD49" s="96">
        <v>0.3</v>
      </c>
      <c r="AE49" s="96">
        <v>0.45</v>
      </c>
      <c r="AF49" s="116" t="s">
        <v>190</v>
      </c>
      <c r="AG49" s="116" t="s">
        <v>190</v>
      </c>
      <c r="AH49" s="116" t="s">
        <v>190</v>
      </c>
      <c r="AI49" s="96"/>
      <c r="AJ49" s="96"/>
      <c r="AK49" s="96"/>
      <c r="AL49" s="16"/>
      <c r="AM49" s="16"/>
      <c r="AN49" s="16"/>
      <c r="AO49" s="96"/>
      <c r="AP49" s="99"/>
      <c r="AQ49" s="99"/>
      <c r="AR49" s="100"/>
      <c r="AS49" s="100"/>
      <c r="AT49" s="100"/>
      <c r="AU49" s="99"/>
      <c r="AV49" s="96"/>
      <c r="AW49" s="96"/>
      <c r="AX49" s="16"/>
      <c r="AY49" s="16"/>
      <c r="AZ49" s="16"/>
      <c r="BA49" s="96"/>
      <c r="BB49" s="107"/>
      <c r="BC49" s="108"/>
      <c r="BD49" s="100"/>
      <c r="BE49" s="128"/>
      <c r="BF49" s="100"/>
      <c r="BG49" s="101"/>
      <c r="BH49" s="114" t="s">
        <v>387</v>
      </c>
      <c r="BI49" s="114" t="s">
        <v>371</v>
      </c>
      <c r="BJ49" s="114" t="s">
        <v>388</v>
      </c>
      <c r="BK49" s="101"/>
      <c r="BL49" s="102"/>
    </row>
    <row r="50" spans="1:64" ht="77.25" thickBot="1">
      <c r="A50" s="47" t="s">
        <v>578</v>
      </c>
      <c r="B50" s="48" t="s">
        <v>579</v>
      </c>
      <c r="C50" s="48" t="s">
        <v>61</v>
      </c>
      <c r="D50" s="40" t="s">
        <v>336</v>
      </c>
      <c r="E50" s="1"/>
      <c r="F50" s="63"/>
      <c r="G50" s="63"/>
      <c r="H50" s="14"/>
      <c r="I50" s="14"/>
      <c r="J50" s="14"/>
      <c r="K50" s="14"/>
      <c r="L50" s="63">
        <v>0.001</v>
      </c>
      <c r="M50" s="63">
        <v>0.01</v>
      </c>
      <c r="N50" s="116" t="s">
        <v>192</v>
      </c>
      <c r="O50" s="116" t="s">
        <v>192</v>
      </c>
      <c r="P50" s="116" t="s">
        <v>192</v>
      </c>
      <c r="Q50" s="14"/>
      <c r="R50" s="63"/>
      <c r="S50" s="63"/>
      <c r="T50" s="14"/>
      <c r="U50" s="14"/>
      <c r="V50" s="14"/>
      <c r="W50" s="63"/>
      <c r="X50" s="63">
        <v>0.005</v>
      </c>
      <c r="Y50" s="63">
        <v>0.1</v>
      </c>
      <c r="Z50" s="14" t="s">
        <v>182</v>
      </c>
      <c r="AA50" s="14" t="s">
        <v>182</v>
      </c>
      <c r="AB50" s="14" t="s">
        <v>182</v>
      </c>
      <c r="AC50" s="63"/>
      <c r="AD50" s="63">
        <v>0.27</v>
      </c>
      <c r="AE50" s="63">
        <v>0.35</v>
      </c>
      <c r="AF50" s="14" t="s">
        <v>190</v>
      </c>
      <c r="AG50" s="14" t="s">
        <v>190</v>
      </c>
      <c r="AH50" s="14" t="s">
        <v>190</v>
      </c>
      <c r="AI50" s="63"/>
      <c r="AJ50" s="63">
        <v>0.03</v>
      </c>
      <c r="AK50" s="63">
        <v>0.15</v>
      </c>
      <c r="AL50" s="14" t="s">
        <v>190</v>
      </c>
      <c r="AM50" s="14" t="s">
        <v>190</v>
      </c>
      <c r="AN50" s="14" t="s">
        <v>190</v>
      </c>
      <c r="AO50" s="63"/>
      <c r="AP50" s="64"/>
      <c r="AQ50" s="64"/>
      <c r="AR50" s="84"/>
      <c r="AS50" s="84"/>
      <c r="AT50" s="84"/>
      <c r="AU50" s="64"/>
      <c r="AV50" s="63"/>
      <c r="AW50" s="63"/>
      <c r="AX50" s="14"/>
      <c r="AY50" s="14"/>
      <c r="AZ50" s="14"/>
      <c r="BA50" s="63"/>
      <c r="BB50" s="58"/>
      <c r="BC50" s="79"/>
      <c r="BD50" s="86"/>
      <c r="BE50" s="129"/>
      <c r="BH50" s="114" t="s">
        <v>377</v>
      </c>
      <c r="BI50" s="114" t="s">
        <v>364</v>
      </c>
      <c r="BJ50" s="114" t="s">
        <v>361</v>
      </c>
      <c r="BL50" s="78"/>
    </row>
    <row r="51" spans="1:64" s="103" customFormat="1" ht="51.75" thickBot="1">
      <c r="A51" s="105" t="s">
        <v>580</v>
      </c>
      <c r="B51" s="106" t="s">
        <v>581</v>
      </c>
      <c r="C51" s="106" t="s">
        <v>62</v>
      </c>
      <c r="D51" s="94" t="s">
        <v>337</v>
      </c>
      <c r="E51" s="15"/>
      <c r="F51" s="96"/>
      <c r="G51" s="96"/>
      <c r="H51" s="16"/>
      <c r="I51" s="16"/>
      <c r="J51" s="16"/>
      <c r="K51" s="16"/>
      <c r="L51" s="96"/>
      <c r="M51" s="96"/>
      <c r="N51" s="16"/>
      <c r="O51" s="16"/>
      <c r="P51" s="16"/>
      <c r="Q51" s="16"/>
      <c r="R51" s="96"/>
      <c r="S51" s="96"/>
      <c r="T51" s="16"/>
      <c r="U51" s="16"/>
      <c r="V51" s="16"/>
      <c r="W51" s="96"/>
      <c r="X51" s="96"/>
      <c r="Y51" s="96"/>
      <c r="Z51" s="16"/>
      <c r="AA51" s="16"/>
      <c r="AB51" s="16"/>
      <c r="AC51" s="96"/>
      <c r="AD51" s="96">
        <v>0.35</v>
      </c>
      <c r="AE51" s="96">
        <v>0.45</v>
      </c>
      <c r="AF51" s="116" t="s">
        <v>190</v>
      </c>
      <c r="AG51" s="116" t="s">
        <v>190</v>
      </c>
      <c r="AH51" s="116" t="s">
        <v>190</v>
      </c>
      <c r="AI51" s="96"/>
      <c r="AJ51" s="96"/>
      <c r="AK51" s="96"/>
      <c r="AL51" s="16"/>
      <c r="AM51" s="16"/>
      <c r="AN51" s="16"/>
      <c r="AO51" s="96"/>
      <c r="AP51" s="99"/>
      <c r="AQ51" s="99"/>
      <c r="AR51" s="100"/>
      <c r="AS51" s="100"/>
      <c r="AT51" s="100"/>
      <c r="AU51" s="99"/>
      <c r="AV51" s="96"/>
      <c r="AW51" s="96"/>
      <c r="AX51" s="16"/>
      <c r="AY51" s="16"/>
      <c r="AZ51" s="16"/>
      <c r="BA51" s="96"/>
      <c r="BB51" s="107"/>
      <c r="BC51" s="108"/>
      <c r="BD51" s="100"/>
      <c r="BE51" s="128"/>
      <c r="BF51" s="100"/>
      <c r="BG51" s="101"/>
      <c r="BH51" s="114" t="s">
        <v>366</v>
      </c>
      <c r="BI51" s="114"/>
      <c r="BJ51" s="114" t="s">
        <v>389</v>
      </c>
      <c r="BK51" s="101"/>
      <c r="BL51" s="102"/>
    </row>
    <row r="52" spans="1:64" ht="26.25" thickBot="1">
      <c r="A52" s="47" t="s">
        <v>582</v>
      </c>
      <c r="B52" s="48" t="s">
        <v>583</v>
      </c>
      <c r="C52" s="48" t="s">
        <v>584</v>
      </c>
      <c r="D52" s="40" t="s">
        <v>338</v>
      </c>
      <c r="E52" s="1"/>
      <c r="F52" s="63"/>
      <c r="G52" s="63"/>
      <c r="H52" s="14"/>
      <c r="I52" s="14"/>
      <c r="J52" s="14"/>
      <c r="K52" s="14"/>
      <c r="L52" s="63"/>
      <c r="M52" s="63"/>
      <c r="N52" s="14"/>
      <c r="O52" s="14"/>
      <c r="P52" s="14"/>
      <c r="Q52" s="14"/>
      <c r="R52" s="63"/>
      <c r="S52" s="63"/>
      <c r="T52" s="14"/>
      <c r="U52" s="14"/>
      <c r="V52" s="14"/>
      <c r="W52" s="63"/>
      <c r="X52" s="63"/>
      <c r="Y52" s="63"/>
      <c r="Z52" s="14"/>
      <c r="AA52" s="14"/>
      <c r="AB52" s="14"/>
      <c r="AC52" s="63"/>
      <c r="AD52" s="63">
        <v>0.21</v>
      </c>
      <c r="AE52" s="63">
        <v>0.44</v>
      </c>
      <c r="AF52" s="116" t="s">
        <v>190</v>
      </c>
      <c r="AG52" s="116" t="s">
        <v>190</v>
      </c>
      <c r="AH52" s="116" t="s">
        <v>190</v>
      </c>
      <c r="AI52" s="63"/>
      <c r="AJ52" s="63"/>
      <c r="AK52" s="63"/>
      <c r="AL52" s="14"/>
      <c r="AM52" s="14"/>
      <c r="AN52" s="14"/>
      <c r="AO52" s="63"/>
      <c r="AP52" s="64"/>
      <c r="AQ52" s="64"/>
      <c r="AR52" s="84"/>
      <c r="AS52" s="84"/>
      <c r="AT52" s="84"/>
      <c r="AU52" s="64"/>
      <c r="AV52" s="63"/>
      <c r="AW52" s="63"/>
      <c r="AX52" s="14"/>
      <c r="AY52" s="14"/>
      <c r="AZ52" s="14"/>
      <c r="BA52" s="63"/>
      <c r="BB52" s="58"/>
      <c r="BC52" s="79"/>
      <c r="BD52" s="86"/>
      <c r="BE52" s="129"/>
      <c r="BH52" s="114" t="s">
        <v>390</v>
      </c>
      <c r="BI52" s="114"/>
      <c r="BJ52" s="114" t="s">
        <v>359</v>
      </c>
      <c r="BL52" s="76"/>
    </row>
    <row r="53" spans="1:64" s="103" customFormat="1" ht="39" thickBot="1">
      <c r="A53" s="92" t="s">
        <v>501</v>
      </c>
      <c r="B53" s="93" t="s">
        <v>502</v>
      </c>
      <c r="C53" s="93" t="s">
        <v>503</v>
      </c>
      <c r="D53" s="94" t="s">
        <v>420</v>
      </c>
      <c r="E53" s="15"/>
      <c r="F53" s="96">
        <v>0.45</v>
      </c>
      <c r="G53" s="96">
        <v>0.6</v>
      </c>
      <c r="H53" s="16" t="s">
        <v>190</v>
      </c>
      <c r="I53" s="16" t="s">
        <v>182</v>
      </c>
      <c r="J53" s="16" t="s">
        <v>190</v>
      </c>
      <c r="K53" s="16"/>
      <c r="L53" s="96"/>
      <c r="M53" s="96"/>
      <c r="N53" s="16"/>
      <c r="O53" s="16"/>
      <c r="P53" s="16"/>
      <c r="Q53" s="16"/>
      <c r="R53" s="96"/>
      <c r="S53" s="96"/>
      <c r="T53" s="16"/>
      <c r="U53" s="16"/>
      <c r="V53" s="16"/>
      <c r="W53" s="96"/>
      <c r="X53" s="96"/>
      <c r="Y53" s="96"/>
      <c r="Z53" s="16"/>
      <c r="AA53" s="16"/>
      <c r="AB53" s="16"/>
      <c r="AC53" s="96"/>
      <c r="AD53" s="96"/>
      <c r="AE53" s="96"/>
      <c r="AF53" s="16"/>
      <c r="AG53" s="16"/>
      <c r="AH53" s="16"/>
      <c r="AI53" s="96"/>
      <c r="AJ53" s="96"/>
      <c r="AK53" s="96"/>
      <c r="AL53" s="16"/>
      <c r="AM53" s="16"/>
      <c r="AN53" s="16"/>
      <c r="AO53" s="96"/>
      <c r="AP53" s="99"/>
      <c r="AQ53" s="99"/>
      <c r="AR53" s="100"/>
      <c r="AS53" s="100"/>
      <c r="AT53" s="100"/>
      <c r="AU53" s="99"/>
      <c r="AV53" s="96">
        <v>0.2</v>
      </c>
      <c r="AW53" s="96">
        <v>0.3</v>
      </c>
      <c r="AX53" s="116" t="s">
        <v>190</v>
      </c>
      <c r="AY53" s="116" t="s">
        <v>242</v>
      </c>
      <c r="AZ53" s="116" t="s">
        <v>190</v>
      </c>
      <c r="BA53" s="96"/>
      <c r="BB53" s="107"/>
      <c r="BC53" s="108"/>
      <c r="BD53" s="100"/>
      <c r="BE53" s="128"/>
      <c r="BF53" s="100"/>
      <c r="BG53" s="101"/>
      <c r="BH53" s="114" t="s">
        <v>359</v>
      </c>
      <c r="BI53" s="114"/>
      <c r="BJ53" s="114" t="s">
        <v>361</v>
      </c>
      <c r="BK53" s="101"/>
      <c r="BL53" s="102"/>
    </row>
    <row r="54" spans="1:64" ht="51.75" thickBot="1">
      <c r="A54" s="47" t="s">
        <v>585</v>
      </c>
      <c r="B54" s="48" t="s">
        <v>586</v>
      </c>
      <c r="C54" s="48" t="s">
        <v>63</v>
      </c>
      <c r="D54" s="40" t="s">
        <v>326</v>
      </c>
      <c r="E54" s="1"/>
      <c r="F54" s="63"/>
      <c r="G54" s="63"/>
      <c r="H54" s="14"/>
      <c r="I54" s="14"/>
      <c r="J54" s="14"/>
      <c r="K54" s="14"/>
      <c r="L54" s="63"/>
      <c r="M54" s="63"/>
      <c r="N54" s="14"/>
      <c r="O54" s="14"/>
      <c r="P54" s="14"/>
      <c r="Q54" s="14"/>
      <c r="R54" s="63"/>
      <c r="S54" s="63"/>
      <c r="T54" s="14"/>
      <c r="U54" s="14"/>
      <c r="V54" s="14"/>
      <c r="W54" s="63"/>
      <c r="X54" s="63"/>
      <c r="Y54" s="63"/>
      <c r="Z54" s="14"/>
      <c r="AA54" s="14"/>
      <c r="AB54" s="14"/>
      <c r="AC54" s="63"/>
      <c r="AD54" s="63">
        <v>0.4</v>
      </c>
      <c r="AE54" s="63">
        <v>0.59</v>
      </c>
      <c r="AF54" s="116" t="s">
        <v>190</v>
      </c>
      <c r="AG54" s="116" t="s">
        <v>190</v>
      </c>
      <c r="AH54" s="116" t="s">
        <v>190</v>
      </c>
      <c r="AI54" s="63"/>
      <c r="AJ54" s="63"/>
      <c r="AK54" s="63"/>
      <c r="AL54" s="14"/>
      <c r="AM54" s="14"/>
      <c r="AN54" s="14"/>
      <c r="AO54" s="63"/>
      <c r="AP54" s="64"/>
      <c r="AQ54" s="64"/>
      <c r="AR54" s="84"/>
      <c r="AS54" s="84"/>
      <c r="AT54" s="84"/>
      <c r="AU54" s="64"/>
      <c r="AV54" s="63"/>
      <c r="AW54" s="63"/>
      <c r="AX54" s="14"/>
      <c r="AY54" s="14"/>
      <c r="AZ54" s="14"/>
      <c r="BA54" s="63"/>
      <c r="BB54" s="58"/>
      <c r="BC54" s="79"/>
      <c r="BD54" s="86"/>
      <c r="BE54" s="129"/>
      <c r="BH54" s="114" t="s">
        <v>358</v>
      </c>
      <c r="BI54" s="114"/>
      <c r="BJ54" s="114" t="s">
        <v>359</v>
      </c>
      <c r="BL54" s="76"/>
    </row>
    <row r="55" spans="1:64" s="103" customFormat="1" ht="90" thickBot="1">
      <c r="A55" s="106" t="s">
        <v>121</v>
      </c>
      <c r="B55" s="106" t="s">
        <v>122</v>
      </c>
      <c r="C55" s="106" t="s">
        <v>124</v>
      </c>
      <c r="D55" s="94" t="s">
        <v>339</v>
      </c>
      <c r="E55" s="15"/>
      <c r="F55" s="96">
        <v>0.001</v>
      </c>
      <c r="G55" s="96">
        <v>0.01</v>
      </c>
      <c r="H55" s="16" t="s">
        <v>190</v>
      </c>
      <c r="I55" s="16" t="s">
        <v>182</v>
      </c>
      <c r="J55" s="16" t="s">
        <v>190</v>
      </c>
      <c r="K55" s="16"/>
      <c r="L55" s="96"/>
      <c r="M55" s="96"/>
      <c r="N55" s="16"/>
      <c r="O55" s="16"/>
      <c r="P55" s="16"/>
      <c r="Q55" s="16"/>
      <c r="R55" s="96">
        <v>0.001</v>
      </c>
      <c r="S55" s="96">
        <v>0.02</v>
      </c>
      <c r="T55" s="116" t="s">
        <v>192</v>
      </c>
      <c r="U55" s="116" t="s">
        <v>192</v>
      </c>
      <c r="V55" s="116" t="s">
        <v>192</v>
      </c>
      <c r="W55" s="96"/>
      <c r="X55" s="96">
        <v>0.005</v>
      </c>
      <c r="Y55" s="96">
        <v>0.05</v>
      </c>
      <c r="Z55" s="16" t="s">
        <v>182</v>
      </c>
      <c r="AA55" s="16" t="s">
        <v>182</v>
      </c>
      <c r="AB55" s="16" t="s">
        <v>182</v>
      </c>
      <c r="AC55" s="96"/>
      <c r="AD55" s="96">
        <v>0.58</v>
      </c>
      <c r="AE55" s="96">
        <v>0.8</v>
      </c>
      <c r="AF55" s="16" t="s">
        <v>190</v>
      </c>
      <c r="AG55" s="16" t="s">
        <v>190</v>
      </c>
      <c r="AH55" s="16" t="s">
        <v>190</v>
      </c>
      <c r="AI55" s="96"/>
      <c r="AJ55" s="96">
        <v>0.01</v>
      </c>
      <c r="AK55" s="96">
        <v>0.1</v>
      </c>
      <c r="AL55" s="16" t="s">
        <v>190</v>
      </c>
      <c r="AM55" s="16" t="s">
        <v>190</v>
      </c>
      <c r="AN55" s="16" t="s">
        <v>190</v>
      </c>
      <c r="AO55" s="96"/>
      <c r="AP55" s="96">
        <v>0.0001</v>
      </c>
      <c r="AQ55" s="96">
        <v>0.001</v>
      </c>
      <c r="AR55" s="16" t="s">
        <v>190</v>
      </c>
      <c r="AS55" s="16" t="s">
        <v>192</v>
      </c>
      <c r="AT55" s="16" t="s">
        <v>190</v>
      </c>
      <c r="AU55" s="96"/>
      <c r="AV55" s="96">
        <v>0.001</v>
      </c>
      <c r="AW55" s="96">
        <v>0.04</v>
      </c>
      <c r="AX55" s="16" t="s">
        <v>190</v>
      </c>
      <c r="AY55" s="16" t="s">
        <v>242</v>
      </c>
      <c r="AZ55" s="16" t="s">
        <v>190</v>
      </c>
      <c r="BA55" s="96"/>
      <c r="BB55" s="109">
        <v>0.001</v>
      </c>
      <c r="BC55" s="108">
        <v>0.005</v>
      </c>
      <c r="BD55" s="100" t="s">
        <v>190</v>
      </c>
      <c r="BE55" s="128" t="s">
        <v>242</v>
      </c>
      <c r="BF55" s="100" t="s">
        <v>190</v>
      </c>
      <c r="BG55" s="101"/>
      <c r="BH55" s="114" t="s">
        <v>369</v>
      </c>
      <c r="BI55" s="114" t="s">
        <v>364</v>
      </c>
      <c r="BJ55" s="114" t="s">
        <v>391</v>
      </c>
      <c r="BK55" s="101"/>
      <c r="BL55" s="104"/>
    </row>
    <row r="56" spans="1:64" ht="90" thickBot="1">
      <c r="A56" s="48" t="s">
        <v>125</v>
      </c>
      <c r="B56" s="48" t="s">
        <v>126</v>
      </c>
      <c r="C56" s="48" t="s">
        <v>127</v>
      </c>
      <c r="D56" s="40" t="s">
        <v>340</v>
      </c>
      <c r="E56" s="1"/>
      <c r="F56" s="63">
        <v>0.001</v>
      </c>
      <c r="G56" s="63">
        <v>0.01</v>
      </c>
      <c r="H56" s="14" t="s">
        <v>190</v>
      </c>
      <c r="I56" s="14" t="s">
        <v>182</v>
      </c>
      <c r="J56" s="14" t="s">
        <v>190</v>
      </c>
      <c r="K56" s="14"/>
      <c r="L56" s="63"/>
      <c r="M56" s="63"/>
      <c r="N56" s="14"/>
      <c r="O56" s="14"/>
      <c r="P56" s="14"/>
      <c r="Q56" s="14"/>
      <c r="R56" s="63">
        <v>0.001</v>
      </c>
      <c r="S56" s="63">
        <v>0.02</v>
      </c>
      <c r="T56" s="116" t="s">
        <v>192</v>
      </c>
      <c r="U56" s="116" t="s">
        <v>192</v>
      </c>
      <c r="V56" s="116" t="s">
        <v>192</v>
      </c>
      <c r="W56" s="63"/>
      <c r="X56" s="63">
        <v>0.005</v>
      </c>
      <c r="Y56" s="63">
        <v>0.05</v>
      </c>
      <c r="Z56" s="14" t="s">
        <v>182</v>
      </c>
      <c r="AA56" s="14" t="s">
        <v>182</v>
      </c>
      <c r="AB56" s="14" t="s">
        <v>182</v>
      </c>
      <c r="AC56" s="63"/>
      <c r="AD56" s="63">
        <v>0.61</v>
      </c>
      <c r="AE56" s="63">
        <v>0.94</v>
      </c>
      <c r="AF56" s="14" t="s">
        <v>190</v>
      </c>
      <c r="AG56" s="14" t="s">
        <v>190</v>
      </c>
      <c r="AH56" s="14" t="s">
        <v>190</v>
      </c>
      <c r="AI56" s="63"/>
      <c r="AJ56" s="63">
        <v>0.01</v>
      </c>
      <c r="AK56" s="63">
        <v>0.15</v>
      </c>
      <c r="AL56" s="14" t="s">
        <v>190</v>
      </c>
      <c r="AM56" s="14" t="s">
        <v>190</v>
      </c>
      <c r="AN56" s="14" t="s">
        <v>190</v>
      </c>
      <c r="AO56" s="63"/>
      <c r="AP56" s="63">
        <v>0.0001</v>
      </c>
      <c r="AQ56" s="63">
        <v>0.005</v>
      </c>
      <c r="AR56" s="14" t="s">
        <v>190</v>
      </c>
      <c r="AS56" s="14" t="s">
        <v>192</v>
      </c>
      <c r="AT56" s="14" t="s">
        <v>190</v>
      </c>
      <c r="AU56" s="63"/>
      <c r="AV56" s="63">
        <v>0.001</v>
      </c>
      <c r="AW56" s="63">
        <v>0.4</v>
      </c>
      <c r="AX56" s="14" t="s">
        <v>190</v>
      </c>
      <c r="AY56" s="14" t="s">
        <v>242</v>
      </c>
      <c r="AZ56" s="14" t="s">
        <v>190</v>
      </c>
      <c r="BA56" s="63"/>
      <c r="BB56" s="55">
        <v>0.001</v>
      </c>
      <c r="BC56" s="79">
        <v>0.01</v>
      </c>
      <c r="BD56" s="86" t="s">
        <v>190</v>
      </c>
      <c r="BE56" s="129" t="s">
        <v>242</v>
      </c>
      <c r="BF56" s="86" t="s">
        <v>190</v>
      </c>
      <c r="BH56" s="114" t="s">
        <v>368</v>
      </c>
      <c r="BI56" s="114" t="s">
        <v>364</v>
      </c>
      <c r="BJ56" s="114" t="s">
        <v>391</v>
      </c>
      <c r="BL56" s="78"/>
    </row>
    <row r="57" spans="1:64" s="103" customFormat="1" ht="51.75" thickBot="1">
      <c r="A57" s="92" t="s">
        <v>504</v>
      </c>
      <c r="B57" s="93" t="s">
        <v>505</v>
      </c>
      <c r="C57" s="93" t="s">
        <v>506</v>
      </c>
      <c r="D57" s="94" t="s">
        <v>352</v>
      </c>
      <c r="E57" s="15"/>
      <c r="F57" s="96">
        <v>0.01</v>
      </c>
      <c r="G57" s="96">
        <v>0.15</v>
      </c>
      <c r="H57" s="16" t="s">
        <v>190</v>
      </c>
      <c r="I57" s="16" t="s">
        <v>182</v>
      </c>
      <c r="J57" s="16" t="s">
        <v>190</v>
      </c>
      <c r="K57" s="16"/>
      <c r="L57" s="96"/>
      <c r="M57" s="96"/>
      <c r="N57" s="16"/>
      <c r="O57" s="16"/>
      <c r="P57" s="16"/>
      <c r="Q57" s="16"/>
      <c r="R57" s="96">
        <v>0.001</v>
      </c>
      <c r="S57" s="96">
        <v>0.02</v>
      </c>
      <c r="T57" s="116" t="s">
        <v>192</v>
      </c>
      <c r="U57" s="116" t="s">
        <v>192</v>
      </c>
      <c r="V57" s="116" t="s">
        <v>192</v>
      </c>
      <c r="W57" s="96"/>
      <c r="X57" s="96"/>
      <c r="Y57" s="96"/>
      <c r="Z57" s="16"/>
      <c r="AA57" s="16"/>
      <c r="AB57" s="16"/>
      <c r="AC57" s="96"/>
      <c r="AD57" s="96">
        <v>0.25</v>
      </c>
      <c r="AE57" s="96">
        <v>0.49</v>
      </c>
      <c r="AF57" s="16" t="s">
        <v>190</v>
      </c>
      <c r="AG57" s="16" t="s">
        <v>190</v>
      </c>
      <c r="AH57" s="16" t="s">
        <v>190</v>
      </c>
      <c r="AI57" s="96"/>
      <c r="AJ57" s="96">
        <v>0.01</v>
      </c>
      <c r="AK57" s="96">
        <v>0.1</v>
      </c>
      <c r="AL57" s="16" t="s">
        <v>190</v>
      </c>
      <c r="AM57" s="16" t="s">
        <v>190</v>
      </c>
      <c r="AN57" s="16" t="s">
        <v>190</v>
      </c>
      <c r="AO57" s="96"/>
      <c r="AP57" s="99"/>
      <c r="AQ57" s="99"/>
      <c r="AR57" s="100"/>
      <c r="AS57" s="100"/>
      <c r="AT57" s="100"/>
      <c r="AU57" s="99"/>
      <c r="AV57" s="96">
        <v>0.2</v>
      </c>
      <c r="AW57" s="96">
        <v>0.35</v>
      </c>
      <c r="AX57" s="16" t="s">
        <v>190</v>
      </c>
      <c r="AY57" s="16" t="s">
        <v>242</v>
      </c>
      <c r="AZ57" s="16" t="s">
        <v>190</v>
      </c>
      <c r="BA57" s="96"/>
      <c r="BB57" s="107"/>
      <c r="BC57" s="108"/>
      <c r="BD57" s="100"/>
      <c r="BE57" s="128"/>
      <c r="BF57" s="100"/>
      <c r="BG57" s="101"/>
      <c r="BH57" s="114" t="s">
        <v>359</v>
      </c>
      <c r="BI57" s="114"/>
      <c r="BJ57" s="114" t="s">
        <v>361</v>
      </c>
      <c r="BK57" s="101"/>
      <c r="BL57" s="104"/>
    </row>
    <row r="58" spans="1:64" ht="39" thickBot="1">
      <c r="A58" s="47" t="s">
        <v>587</v>
      </c>
      <c r="B58" s="48" t="s">
        <v>588</v>
      </c>
      <c r="C58" s="48" t="s">
        <v>64</v>
      </c>
      <c r="D58" s="40" t="s">
        <v>326</v>
      </c>
      <c r="E58" s="1"/>
      <c r="F58" s="63"/>
      <c r="G58" s="63"/>
      <c r="H58" s="14"/>
      <c r="I58" s="14"/>
      <c r="J58" s="14"/>
      <c r="K58" s="14"/>
      <c r="L58" s="63"/>
      <c r="M58" s="63"/>
      <c r="N58" s="14"/>
      <c r="O58" s="14"/>
      <c r="P58" s="14"/>
      <c r="Q58" s="14"/>
      <c r="R58" s="63"/>
      <c r="S58" s="63"/>
      <c r="T58" s="14"/>
      <c r="U58" s="14"/>
      <c r="V58" s="14"/>
      <c r="W58" s="63"/>
      <c r="X58" s="63"/>
      <c r="Y58" s="63"/>
      <c r="Z58" s="14"/>
      <c r="AA58" s="14"/>
      <c r="AB58" s="14"/>
      <c r="AC58" s="63"/>
      <c r="AD58" s="63">
        <v>0.4</v>
      </c>
      <c r="AE58" s="63">
        <v>0.59</v>
      </c>
      <c r="AF58" s="116" t="s">
        <v>190</v>
      </c>
      <c r="AG58" s="116" t="s">
        <v>190</v>
      </c>
      <c r="AH58" s="116" t="s">
        <v>190</v>
      </c>
      <c r="AI58" s="63"/>
      <c r="AJ58" s="63"/>
      <c r="AK58" s="63"/>
      <c r="AL58" s="14"/>
      <c r="AM58" s="14"/>
      <c r="AN58" s="14"/>
      <c r="AO58" s="63"/>
      <c r="AP58" s="64"/>
      <c r="AQ58" s="64"/>
      <c r="AR58" s="84"/>
      <c r="AS58" s="84"/>
      <c r="AT58" s="84"/>
      <c r="AU58" s="64"/>
      <c r="AV58" s="63"/>
      <c r="AW58" s="63"/>
      <c r="AX58" s="14"/>
      <c r="AY58" s="14"/>
      <c r="AZ58" s="14"/>
      <c r="BA58" s="63"/>
      <c r="BB58" s="58"/>
      <c r="BC58" s="79"/>
      <c r="BD58" s="86"/>
      <c r="BE58" s="129"/>
      <c r="BH58" s="114" t="s">
        <v>358</v>
      </c>
      <c r="BI58" s="114"/>
      <c r="BJ58" s="114" t="s">
        <v>359</v>
      </c>
      <c r="BL58" s="76"/>
    </row>
    <row r="59" spans="1:64" s="103" customFormat="1" ht="51.75" thickBot="1">
      <c r="A59" s="105" t="s">
        <v>589</v>
      </c>
      <c r="B59" s="106" t="s">
        <v>590</v>
      </c>
      <c r="C59" s="106" t="s">
        <v>65</v>
      </c>
      <c r="D59" s="94" t="s">
        <v>326</v>
      </c>
      <c r="E59" s="15"/>
      <c r="F59" s="96"/>
      <c r="G59" s="96"/>
      <c r="H59" s="16"/>
      <c r="I59" s="16"/>
      <c r="J59" s="16"/>
      <c r="K59" s="16"/>
      <c r="L59" s="96"/>
      <c r="M59" s="96"/>
      <c r="N59" s="16"/>
      <c r="O59" s="16"/>
      <c r="P59" s="16"/>
      <c r="Q59" s="16"/>
      <c r="R59" s="96"/>
      <c r="S59" s="96"/>
      <c r="T59" s="16"/>
      <c r="U59" s="16"/>
      <c r="V59" s="16"/>
      <c r="W59" s="96"/>
      <c r="X59" s="96"/>
      <c r="Y59" s="96"/>
      <c r="Z59" s="16"/>
      <c r="AA59" s="16"/>
      <c r="AB59" s="16"/>
      <c r="AC59" s="96"/>
      <c r="AD59" s="96">
        <v>0.4</v>
      </c>
      <c r="AE59" s="96">
        <v>0.59</v>
      </c>
      <c r="AF59" s="116" t="s">
        <v>190</v>
      </c>
      <c r="AG59" s="116" t="s">
        <v>190</v>
      </c>
      <c r="AH59" s="116" t="s">
        <v>190</v>
      </c>
      <c r="AI59" s="96"/>
      <c r="AJ59" s="96"/>
      <c r="AK59" s="96"/>
      <c r="AL59" s="16"/>
      <c r="AM59" s="16"/>
      <c r="AN59" s="16"/>
      <c r="AO59" s="96"/>
      <c r="AP59" s="99"/>
      <c r="AQ59" s="99"/>
      <c r="AR59" s="100"/>
      <c r="AS59" s="100"/>
      <c r="AT59" s="100"/>
      <c r="AU59" s="99"/>
      <c r="AV59" s="96"/>
      <c r="AW59" s="96"/>
      <c r="AX59" s="16"/>
      <c r="AY59" s="16"/>
      <c r="AZ59" s="16"/>
      <c r="BA59" s="96"/>
      <c r="BB59" s="107"/>
      <c r="BC59" s="108"/>
      <c r="BD59" s="100"/>
      <c r="BE59" s="128"/>
      <c r="BF59" s="100"/>
      <c r="BG59" s="101"/>
      <c r="BH59" s="114" t="s">
        <v>358</v>
      </c>
      <c r="BI59" s="114"/>
      <c r="BJ59" s="114" t="s">
        <v>359</v>
      </c>
      <c r="BK59" s="101"/>
      <c r="BL59" s="102"/>
    </row>
    <row r="60" spans="1:64" ht="64.5" thickBot="1">
      <c r="A60" s="47" t="s">
        <v>591</v>
      </c>
      <c r="B60" s="48" t="s">
        <v>592</v>
      </c>
      <c r="C60" s="48" t="s">
        <v>107</v>
      </c>
      <c r="D60" s="40" t="s">
        <v>342</v>
      </c>
      <c r="E60" s="1"/>
      <c r="F60" s="63">
        <v>0.001</v>
      </c>
      <c r="G60" s="63">
        <v>0.02</v>
      </c>
      <c r="H60" s="14" t="s">
        <v>190</v>
      </c>
      <c r="I60" s="14" t="s">
        <v>182</v>
      </c>
      <c r="J60" s="14" t="s">
        <v>190</v>
      </c>
      <c r="K60" s="14"/>
      <c r="L60" s="63"/>
      <c r="M60" s="63"/>
      <c r="N60" s="14"/>
      <c r="O60" s="14"/>
      <c r="P60" s="14"/>
      <c r="Q60" s="14"/>
      <c r="R60" s="63"/>
      <c r="S60" s="63"/>
      <c r="T60" s="14"/>
      <c r="U60" s="14"/>
      <c r="V60" s="14"/>
      <c r="W60" s="63"/>
      <c r="X60" s="63">
        <v>0.005</v>
      </c>
      <c r="Y60" s="63">
        <v>0.05</v>
      </c>
      <c r="Z60" s="14" t="s">
        <v>182</v>
      </c>
      <c r="AA60" s="14" t="s">
        <v>182</v>
      </c>
      <c r="AB60" s="14" t="s">
        <v>182</v>
      </c>
      <c r="AC60" s="63"/>
      <c r="AD60" s="63">
        <v>0.25</v>
      </c>
      <c r="AE60" s="63">
        <v>0.44</v>
      </c>
      <c r="AF60" s="14" t="s">
        <v>190</v>
      </c>
      <c r="AG60" s="14" t="s">
        <v>190</v>
      </c>
      <c r="AH60" s="14" t="s">
        <v>190</v>
      </c>
      <c r="AI60" s="63"/>
      <c r="AJ60" s="63">
        <v>0.01</v>
      </c>
      <c r="AK60" s="63">
        <v>0.1</v>
      </c>
      <c r="AL60" s="14" t="s">
        <v>190</v>
      </c>
      <c r="AM60" s="14" t="s">
        <v>190</v>
      </c>
      <c r="AN60" s="14" t="s">
        <v>190</v>
      </c>
      <c r="AO60" s="63"/>
      <c r="AP60" s="64"/>
      <c r="AQ60" s="64"/>
      <c r="AR60" s="84"/>
      <c r="AS60" s="84"/>
      <c r="AT60" s="84"/>
      <c r="AU60" s="64"/>
      <c r="AV60" s="63">
        <v>0.005</v>
      </c>
      <c r="AW60" s="63">
        <v>0.05</v>
      </c>
      <c r="AX60" s="116" t="s">
        <v>190</v>
      </c>
      <c r="AY60" s="116" t="s">
        <v>242</v>
      </c>
      <c r="AZ60" s="116" t="s">
        <v>190</v>
      </c>
      <c r="BA60" s="63"/>
      <c r="BB60" s="58"/>
      <c r="BC60" s="79"/>
      <c r="BD60" s="86"/>
      <c r="BE60" s="129"/>
      <c r="BH60" s="114" t="s">
        <v>383</v>
      </c>
      <c r="BI60" s="114" t="s">
        <v>364</v>
      </c>
      <c r="BJ60" s="114" t="s">
        <v>359</v>
      </c>
      <c r="BL60" s="78"/>
    </row>
    <row r="61" spans="1:64" s="103" customFormat="1" ht="64.5" thickBot="1">
      <c r="A61" s="105" t="s">
        <v>593</v>
      </c>
      <c r="B61" s="106" t="s">
        <v>594</v>
      </c>
      <c r="C61" s="106" t="s">
        <v>108</v>
      </c>
      <c r="D61" s="94" t="s">
        <v>343</v>
      </c>
      <c r="E61" s="15"/>
      <c r="F61" s="96"/>
      <c r="G61" s="96"/>
      <c r="H61" s="16"/>
      <c r="I61" s="16"/>
      <c r="J61" s="16"/>
      <c r="K61" s="16"/>
      <c r="L61" s="96"/>
      <c r="M61" s="96"/>
      <c r="N61" s="16"/>
      <c r="O61" s="16"/>
      <c r="P61" s="16"/>
      <c r="Q61" s="16"/>
      <c r="R61" s="96"/>
      <c r="S61" s="96"/>
      <c r="T61" s="16"/>
      <c r="U61" s="16"/>
      <c r="V61" s="16"/>
      <c r="W61" s="96"/>
      <c r="X61" s="96">
        <v>0.005</v>
      </c>
      <c r="Y61" s="96">
        <v>0.05</v>
      </c>
      <c r="Z61" s="16" t="s">
        <v>182</v>
      </c>
      <c r="AA61" s="16" t="s">
        <v>182</v>
      </c>
      <c r="AB61" s="16" t="s">
        <v>182</v>
      </c>
      <c r="AC61" s="96"/>
      <c r="AD61" s="96">
        <v>0.3</v>
      </c>
      <c r="AE61" s="96">
        <v>0.49</v>
      </c>
      <c r="AF61" s="116" t="s">
        <v>190</v>
      </c>
      <c r="AG61" s="116" t="s">
        <v>190</v>
      </c>
      <c r="AH61" s="116" t="s">
        <v>190</v>
      </c>
      <c r="AI61" s="96"/>
      <c r="AJ61" s="96">
        <v>0.01</v>
      </c>
      <c r="AK61" s="96">
        <v>0.1</v>
      </c>
      <c r="AL61" s="16" t="s">
        <v>190</v>
      </c>
      <c r="AM61" s="16" t="s">
        <v>190</v>
      </c>
      <c r="AN61" s="16" t="s">
        <v>190</v>
      </c>
      <c r="AO61" s="96"/>
      <c r="AP61" s="99"/>
      <c r="AQ61" s="99"/>
      <c r="AR61" s="100"/>
      <c r="AS61" s="100"/>
      <c r="AT61" s="100"/>
      <c r="AU61" s="99"/>
      <c r="AV61" s="96"/>
      <c r="AW61" s="96"/>
      <c r="AX61" s="16"/>
      <c r="AY61" s="16"/>
      <c r="AZ61" s="16"/>
      <c r="BA61" s="96"/>
      <c r="BB61" s="107"/>
      <c r="BC61" s="108"/>
      <c r="BD61" s="100"/>
      <c r="BE61" s="128"/>
      <c r="BF61" s="100"/>
      <c r="BG61" s="101"/>
      <c r="BH61" s="114" t="s">
        <v>365</v>
      </c>
      <c r="BI61" s="114" t="s">
        <v>364</v>
      </c>
      <c r="BJ61" s="114" t="s">
        <v>359</v>
      </c>
      <c r="BK61" s="101"/>
      <c r="BL61" s="104"/>
    </row>
    <row r="62" spans="1:64" ht="39" thickBot="1">
      <c r="A62" s="47" t="s">
        <v>595</v>
      </c>
      <c r="B62" s="48" t="s">
        <v>596</v>
      </c>
      <c r="C62" s="48" t="s">
        <v>257</v>
      </c>
      <c r="D62" s="40" t="s">
        <v>344</v>
      </c>
      <c r="E62" s="1"/>
      <c r="F62" s="63">
        <v>0.01</v>
      </c>
      <c r="G62" s="63">
        <v>0.15</v>
      </c>
      <c r="H62" s="14" t="s">
        <v>190</v>
      </c>
      <c r="I62" s="14" t="s">
        <v>182</v>
      </c>
      <c r="J62" s="14" t="s">
        <v>190</v>
      </c>
      <c r="K62" s="14"/>
      <c r="L62" s="63"/>
      <c r="M62" s="63"/>
      <c r="N62" s="14"/>
      <c r="O62" s="14"/>
      <c r="P62" s="14"/>
      <c r="Q62" s="14"/>
      <c r="R62" s="63"/>
      <c r="S62" s="63"/>
      <c r="T62" s="14"/>
      <c r="U62" s="14"/>
      <c r="V62" s="14"/>
      <c r="W62" s="63"/>
      <c r="X62" s="63"/>
      <c r="Y62" s="63"/>
      <c r="Z62" s="14"/>
      <c r="AA62" s="14"/>
      <c r="AB62" s="14"/>
      <c r="AC62" s="63"/>
      <c r="AD62" s="63">
        <v>0.4</v>
      </c>
      <c r="AE62" s="63">
        <v>0.55</v>
      </c>
      <c r="AF62" s="14" t="s">
        <v>190</v>
      </c>
      <c r="AG62" s="14" t="s">
        <v>190</v>
      </c>
      <c r="AH62" s="14" t="s">
        <v>190</v>
      </c>
      <c r="AI62" s="63"/>
      <c r="AJ62" s="63"/>
      <c r="AK62" s="63"/>
      <c r="AL62" s="14"/>
      <c r="AM62" s="14"/>
      <c r="AN62" s="14"/>
      <c r="AO62" s="63"/>
      <c r="AP62" s="64"/>
      <c r="AQ62" s="64"/>
      <c r="AR62" s="84"/>
      <c r="AS62" s="84"/>
      <c r="AT62" s="84"/>
      <c r="AU62" s="64"/>
      <c r="AV62" s="63">
        <v>0.25</v>
      </c>
      <c r="AW62" s="63">
        <v>0.45</v>
      </c>
      <c r="AX62" s="116" t="s">
        <v>190</v>
      </c>
      <c r="AY62" s="116" t="s">
        <v>242</v>
      </c>
      <c r="AZ62" s="116" t="s">
        <v>190</v>
      </c>
      <c r="BA62" s="63"/>
      <c r="BB62" s="58"/>
      <c r="BC62" s="79"/>
      <c r="BD62" s="86"/>
      <c r="BE62" s="129"/>
      <c r="BH62" s="114" t="s">
        <v>359</v>
      </c>
      <c r="BI62" s="114"/>
      <c r="BJ62" s="114" t="s">
        <v>392</v>
      </c>
      <c r="BL62" s="76"/>
    </row>
    <row r="63" spans="1:64" s="103" customFormat="1" ht="51.75" thickBot="1">
      <c r="A63" s="105" t="s">
        <v>597</v>
      </c>
      <c r="B63" s="106" t="s">
        <v>598</v>
      </c>
      <c r="C63" s="106" t="s">
        <v>258</v>
      </c>
      <c r="D63" s="94" t="s">
        <v>345</v>
      </c>
      <c r="E63" s="15"/>
      <c r="F63" s="96">
        <v>0.001</v>
      </c>
      <c r="G63" s="96">
        <v>0.05</v>
      </c>
      <c r="H63" s="16" t="s">
        <v>190</v>
      </c>
      <c r="I63" s="16" t="s">
        <v>182</v>
      </c>
      <c r="J63" s="16" t="s">
        <v>190</v>
      </c>
      <c r="K63" s="16"/>
      <c r="L63" s="96"/>
      <c r="M63" s="96"/>
      <c r="N63" s="16"/>
      <c r="O63" s="16"/>
      <c r="P63" s="16"/>
      <c r="Q63" s="16"/>
      <c r="R63" s="96">
        <v>0.001</v>
      </c>
      <c r="S63" s="96">
        <v>0.02</v>
      </c>
      <c r="T63" s="116" t="s">
        <v>192</v>
      </c>
      <c r="U63" s="116" t="s">
        <v>192</v>
      </c>
      <c r="V63" s="116" t="s">
        <v>192</v>
      </c>
      <c r="W63" s="96"/>
      <c r="X63" s="96"/>
      <c r="Y63" s="96"/>
      <c r="Z63" s="16"/>
      <c r="AA63" s="16"/>
      <c r="AB63" s="16"/>
      <c r="AC63" s="96"/>
      <c r="AD63" s="96">
        <v>0.25</v>
      </c>
      <c r="AE63" s="96">
        <v>0.44</v>
      </c>
      <c r="AF63" s="16" t="s">
        <v>190</v>
      </c>
      <c r="AG63" s="16" t="s">
        <v>190</v>
      </c>
      <c r="AH63" s="16" t="s">
        <v>190</v>
      </c>
      <c r="AI63" s="96"/>
      <c r="AJ63" s="96">
        <v>0.01</v>
      </c>
      <c r="AK63" s="96">
        <v>0.1</v>
      </c>
      <c r="AL63" s="16" t="s">
        <v>190</v>
      </c>
      <c r="AM63" s="16" t="s">
        <v>190</v>
      </c>
      <c r="AN63" s="16" t="s">
        <v>190</v>
      </c>
      <c r="AO63" s="96"/>
      <c r="AP63" s="99"/>
      <c r="AQ63" s="99"/>
      <c r="AR63" s="100"/>
      <c r="AS63" s="100"/>
      <c r="AT63" s="100"/>
      <c r="AU63" s="99"/>
      <c r="AV63" s="96">
        <v>0.01</v>
      </c>
      <c r="AW63" s="96">
        <v>0.15</v>
      </c>
      <c r="AX63" s="16" t="s">
        <v>190</v>
      </c>
      <c r="AY63" s="16" t="s">
        <v>242</v>
      </c>
      <c r="AZ63" s="16" t="s">
        <v>190</v>
      </c>
      <c r="BA63" s="96"/>
      <c r="BB63" s="107"/>
      <c r="BC63" s="108"/>
      <c r="BD63" s="100"/>
      <c r="BE63" s="128"/>
      <c r="BF63" s="100"/>
      <c r="BG63" s="101"/>
      <c r="BH63" s="114" t="s">
        <v>366</v>
      </c>
      <c r="BI63" s="114"/>
      <c r="BJ63" s="114" t="s">
        <v>369</v>
      </c>
      <c r="BK63" s="101"/>
      <c r="BL63" s="104"/>
    </row>
    <row r="64" spans="1:64" ht="39" thickBot="1">
      <c r="A64" s="47" t="s">
        <v>599</v>
      </c>
      <c r="B64" s="48" t="s">
        <v>600</v>
      </c>
      <c r="C64" s="48" t="s">
        <v>409</v>
      </c>
      <c r="D64" s="40" t="s">
        <v>346</v>
      </c>
      <c r="E64" s="1"/>
      <c r="F64" s="63"/>
      <c r="G64" s="63"/>
      <c r="H64" s="14"/>
      <c r="I64" s="14"/>
      <c r="J64" s="14"/>
      <c r="K64" s="14"/>
      <c r="L64" s="63"/>
      <c r="M64" s="63"/>
      <c r="N64" s="14"/>
      <c r="O64" s="14"/>
      <c r="P64" s="14"/>
      <c r="Q64" s="14"/>
      <c r="R64" s="63"/>
      <c r="S64" s="63"/>
      <c r="T64" s="14"/>
      <c r="U64" s="14"/>
      <c r="V64" s="14"/>
      <c r="W64" s="63"/>
      <c r="X64" s="63"/>
      <c r="Y64" s="63"/>
      <c r="Z64" s="14"/>
      <c r="AA64" s="14"/>
      <c r="AB64" s="14"/>
      <c r="AC64" s="63"/>
      <c r="AD64" s="63">
        <v>0.4</v>
      </c>
      <c r="AE64" s="63">
        <v>0.54</v>
      </c>
      <c r="AF64" s="116" t="s">
        <v>190</v>
      </c>
      <c r="AG64" s="116" t="s">
        <v>190</v>
      </c>
      <c r="AH64" s="116" t="s">
        <v>190</v>
      </c>
      <c r="AI64" s="63"/>
      <c r="AJ64" s="63"/>
      <c r="AK64" s="63"/>
      <c r="AL64" s="14"/>
      <c r="AM64" s="14"/>
      <c r="AN64" s="14"/>
      <c r="AO64" s="63"/>
      <c r="AP64" s="64"/>
      <c r="AQ64" s="64"/>
      <c r="AR64" s="84"/>
      <c r="AS64" s="84"/>
      <c r="AT64" s="84"/>
      <c r="AU64" s="64"/>
      <c r="AV64" s="63"/>
      <c r="AW64" s="63"/>
      <c r="AX64" s="14"/>
      <c r="AY64" s="14"/>
      <c r="AZ64" s="14"/>
      <c r="BA64" s="63"/>
      <c r="BB64" s="58"/>
      <c r="BC64" s="79"/>
      <c r="BD64" s="86"/>
      <c r="BE64" s="129"/>
      <c r="BH64" s="114" t="s">
        <v>393</v>
      </c>
      <c r="BI64" s="114"/>
      <c r="BJ64" s="114" t="s">
        <v>376</v>
      </c>
      <c r="BL64" s="76"/>
    </row>
    <row r="65" spans="1:64" s="103" customFormat="1" ht="51.75" thickBot="1">
      <c r="A65" s="105" t="s">
        <v>601</v>
      </c>
      <c r="B65" s="106" t="s">
        <v>602</v>
      </c>
      <c r="C65" s="106" t="s">
        <v>411</v>
      </c>
      <c r="D65" s="94" t="s">
        <v>347</v>
      </c>
      <c r="E65" s="15"/>
      <c r="F65" s="96">
        <v>0.001</v>
      </c>
      <c r="G65" s="96">
        <v>0.05</v>
      </c>
      <c r="H65" s="16" t="s">
        <v>190</v>
      </c>
      <c r="I65" s="16" t="s">
        <v>182</v>
      </c>
      <c r="J65" s="16" t="s">
        <v>190</v>
      </c>
      <c r="K65" s="16"/>
      <c r="L65" s="96"/>
      <c r="M65" s="96"/>
      <c r="N65" s="16"/>
      <c r="O65" s="16"/>
      <c r="P65" s="16"/>
      <c r="Q65" s="16"/>
      <c r="R65" s="96"/>
      <c r="S65" s="96"/>
      <c r="T65" s="16"/>
      <c r="U65" s="16"/>
      <c r="V65" s="16"/>
      <c r="W65" s="96"/>
      <c r="X65" s="96"/>
      <c r="Y65" s="96"/>
      <c r="Z65" s="16"/>
      <c r="AA65" s="16"/>
      <c r="AB65" s="16"/>
      <c r="AC65" s="96"/>
      <c r="AD65" s="96">
        <v>0.25</v>
      </c>
      <c r="AE65" s="96">
        <v>0.44</v>
      </c>
      <c r="AF65" s="16" t="s">
        <v>190</v>
      </c>
      <c r="AG65" s="16" t="s">
        <v>190</v>
      </c>
      <c r="AH65" s="16" t="s">
        <v>190</v>
      </c>
      <c r="AI65" s="96"/>
      <c r="AJ65" s="96">
        <v>0.01</v>
      </c>
      <c r="AK65" s="96">
        <v>0.1</v>
      </c>
      <c r="AL65" s="16" t="s">
        <v>190</v>
      </c>
      <c r="AM65" s="16" t="s">
        <v>190</v>
      </c>
      <c r="AN65" s="16" t="s">
        <v>190</v>
      </c>
      <c r="AO65" s="96"/>
      <c r="AP65" s="99"/>
      <c r="AQ65" s="99"/>
      <c r="AR65" s="100"/>
      <c r="AS65" s="100"/>
      <c r="AT65" s="100"/>
      <c r="AU65" s="99"/>
      <c r="AV65" s="96">
        <v>0.01</v>
      </c>
      <c r="AW65" s="96">
        <v>0.15</v>
      </c>
      <c r="AX65" s="116" t="s">
        <v>190</v>
      </c>
      <c r="AY65" s="116" t="s">
        <v>242</v>
      </c>
      <c r="AZ65" s="116" t="s">
        <v>190</v>
      </c>
      <c r="BA65" s="96"/>
      <c r="BB65" s="107"/>
      <c r="BC65" s="108"/>
      <c r="BD65" s="100"/>
      <c r="BE65" s="128"/>
      <c r="BF65" s="100"/>
      <c r="BG65" s="101"/>
      <c r="BH65" s="114" t="s">
        <v>366</v>
      </c>
      <c r="BI65" s="114"/>
      <c r="BJ65" s="114" t="s">
        <v>369</v>
      </c>
      <c r="BK65" s="101"/>
      <c r="BL65" s="104"/>
    </row>
    <row r="66" spans="1:64" ht="39" thickBot="1">
      <c r="A66" s="47" t="s">
        <v>603</v>
      </c>
      <c r="B66" s="48" t="s">
        <v>604</v>
      </c>
      <c r="C66" s="48" t="s">
        <v>412</v>
      </c>
      <c r="D66" s="40" t="s">
        <v>326</v>
      </c>
      <c r="E66" s="1"/>
      <c r="F66" s="63"/>
      <c r="G66" s="63"/>
      <c r="H66" s="14"/>
      <c r="I66" s="14"/>
      <c r="J66" s="14"/>
      <c r="K66" s="14"/>
      <c r="L66" s="63"/>
      <c r="M66" s="63"/>
      <c r="N66" s="14"/>
      <c r="O66" s="14"/>
      <c r="P66" s="14"/>
      <c r="Q66" s="14"/>
      <c r="R66" s="64"/>
      <c r="S66" s="64"/>
      <c r="T66" s="84"/>
      <c r="U66" s="84"/>
      <c r="V66" s="84"/>
      <c r="W66" s="64"/>
      <c r="X66" s="63"/>
      <c r="Y66" s="63"/>
      <c r="Z66" s="14"/>
      <c r="AA66" s="14"/>
      <c r="AB66" s="14"/>
      <c r="AC66" s="63"/>
      <c r="AD66" s="63">
        <v>0.4</v>
      </c>
      <c r="AE66" s="63">
        <v>0.59</v>
      </c>
      <c r="AF66" s="116" t="s">
        <v>190</v>
      </c>
      <c r="AG66" s="116" t="s">
        <v>190</v>
      </c>
      <c r="AH66" s="116" t="s">
        <v>190</v>
      </c>
      <c r="AI66" s="63"/>
      <c r="AJ66" s="63"/>
      <c r="AK66" s="63"/>
      <c r="AL66" s="14"/>
      <c r="AM66" s="14"/>
      <c r="AN66" s="14"/>
      <c r="AO66" s="63"/>
      <c r="AP66" s="64"/>
      <c r="AQ66" s="64"/>
      <c r="AR66" s="84"/>
      <c r="AS66" s="84"/>
      <c r="AT66" s="84"/>
      <c r="AU66" s="64"/>
      <c r="AV66" s="63"/>
      <c r="AW66" s="63"/>
      <c r="AX66" s="14"/>
      <c r="AY66" s="14"/>
      <c r="AZ66" s="14"/>
      <c r="BA66" s="63"/>
      <c r="BB66" s="58"/>
      <c r="BC66" s="79"/>
      <c r="BD66" s="86"/>
      <c r="BE66" s="129"/>
      <c r="BH66" s="114" t="s">
        <v>358</v>
      </c>
      <c r="BI66" s="114"/>
      <c r="BJ66" s="114" t="s">
        <v>359</v>
      </c>
      <c r="BL66" s="76"/>
    </row>
    <row r="67" spans="1:64" s="103" customFormat="1" ht="51.75" thickBot="1">
      <c r="A67" s="105" t="s">
        <v>605</v>
      </c>
      <c r="B67" s="106" t="s">
        <v>606</v>
      </c>
      <c r="C67" s="106" t="s">
        <v>413</v>
      </c>
      <c r="D67" s="94" t="s">
        <v>353</v>
      </c>
      <c r="E67" s="15"/>
      <c r="F67" s="96">
        <v>0.0001</v>
      </c>
      <c r="G67" s="96">
        <v>0.005</v>
      </c>
      <c r="H67" s="16" t="s">
        <v>190</v>
      </c>
      <c r="I67" s="16" t="s">
        <v>182</v>
      </c>
      <c r="J67" s="16" t="s">
        <v>190</v>
      </c>
      <c r="K67" s="16"/>
      <c r="L67" s="96"/>
      <c r="M67" s="96"/>
      <c r="N67" s="16"/>
      <c r="O67" s="16"/>
      <c r="P67" s="16"/>
      <c r="Q67" s="16"/>
      <c r="R67" s="96"/>
      <c r="S67" s="96"/>
      <c r="T67" s="16"/>
      <c r="U67" s="16"/>
      <c r="V67" s="16"/>
      <c r="W67" s="96"/>
      <c r="X67" s="96"/>
      <c r="Y67" s="96"/>
      <c r="Z67" s="16"/>
      <c r="AA67" s="16"/>
      <c r="AB67" s="16"/>
      <c r="AC67" s="96"/>
      <c r="AD67" s="96">
        <v>0.25</v>
      </c>
      <c r="AE67" s="96">
        <v>0.54</v>
      </c>
      <c r="AF67" s="16" t="s">
        <v>190</v>
      </c>
      <c r="AG67" s="16" t="s">
        <v>190</v>
      </c>
      <c r="AH67" s="16" t="s">
        <v>190</v>
      </c>
      <c r="AI67" s="96"/>
      <c r="AJ67" s="96">
        <v>0.05</v>
      </c>
      <c r="AK67" s="96">
        <v>0.15</v>
      </c>
      <c r="AL67" s="16" t="s">
        <v>190</v>
      </c>
      <c r="AM67" s="16" t="s">
        <v>190</v>
      </c>
      <c r="AN67" s="16" t="s">
        <v>190</v>
      </c>
      <c r="AO67" s="96"/>
      <c r="AP67" s="99"/>
      <c r="AQ67" s="99"/>
      <c r="AR67" s="100"/>
      <c r="AS67" s="100"/>
      <c r="AT67" s="100"/>
      <c r="AU67" s="99"/>
      <c r="AV67" s="96">
        <v>0.0005</v>
      </c>
      <c r="AW67" s="96">
        <v>0.002</v>
      </c>
      <c r="AX67" s="116" t="s">
        <v>190</v>
      </c>
      <c r="AY67" s="116" t="s">
        <v>242</v>
      </c>
      <c r="AZ67" s="116" t="s">
        <v>190</v>
      </c>
      <c r="BA67" s="96"/>
      <c r="BB67" s="107"/>
      <c r="BC67" s="108"/>
      <c r="BD67" s="100"/>
      <c r="BE67" s="128"/>
      <c r="BF67" s="100"/>
      <c r="BG67" s="101"/>
      <c r="BH67" s="114" t="s">
        <v>361</v>
      </c>
      <c r="BI67" s="114"/>
      <c r="BJ67" s="114" t="s">
        <v>378</v>
      </c>
      <c r="BK67" s="101"/>
      <c r="BL67" s="104"/>
    </row>
    <row r="68" spans="1:64" ht="26.25" thickBot="1">
      <c r="A68" s="47" t="s">
        <v>607</v>
      </c>
      <c r="B68" s="48" t="s">
        <v>608</v>
      </c>
      <c r="C68" s="48" t="s">
        <v>609</v>
      </c>
      <c r="D68" s="40" t="s">
        <v>354</v>
      </c>
      <c r="E68" s="1"/>
      <c r="F68" s="63"/>
      <c r="G68" s="63"/>
      <c r="H68" s="14"/>
      <c r="I68" s="14"/>
      <c r="J68" s="14"/>
      <c r="K68" s="14"/>
      <c r="L68" s="63"/>
      <c r="M68" s="63"/>
      <c r="N68" s="14"/>
      <c r="O68" s="14"/>
      <c r="P68" s="14"/>
      <c r="Q68" s="14"/>
      <c r="R68" s="63"/>
      <c r="S68" s="63"/>
      <c r="T68" s="14"/>
      <c r="U68" s="14"/>
      <c r="V68" s="14"/>
      <c r="W68" s="63"/>
      <c r="X68" s="63"/>
      <c r="Y68" s="63"/>
      <c r="Z68" s="14"/>
      <c r="AA68" s="14"/>
      <c r="AB68" s="14"/>
      <c r="AC68" s="63"/>
      <c r="AD68" s="63">
        <v>0.4</v>
      </c>
      <c r="AE68" s="63">
        <v>0.54</v>
      </c>
      <c r="AF68" s="116" t="s">
        <v>190</v>
      </c>
      <c r="AG68" s="116" t="s">
        <v>190</v>
      </c>
      <c r="AH68" s="116" t="s">
        <v>190</v>
      </c>
      <c r="AI68" s="63"/>
      <c r="AJ68" s="63"/>
      <c r="AK68" s="63"/>
      <c r="AL68" s="14"/>
      <c r="AM68" s="14"/>
      <c r="AN68" s="14"/>
      <c r="AO68" s="63"/>
      <c r="AP68" s="64"/>
      <c r="AQ68" s="64"/>
      <c r="AR68" s="84"/>
      <c r="AS68" s="84"/>
      <c r="AT68" s="84"/>
      <c r="AU68" s="64"/>
      <c r="AV68" s="63"/>
      <c r="AW68" s="63"/>
      <c r="AX68" s="14"/>
      <c r="AY68" s="14"/>
      <c r="AZ68" s="14"/>
      <c r="BA68" s="63"/>
      <c r="BB68" s="58"/>
      <c r="BC68" s="79"/>
      <c r="BD68" s="86"/>
      <c r="BE68" s="129"/>
      <c r="BH68" s="114" t="s">
        <v>393</v>
      </c>
      <c r="BI68" s="114"/>
      <c r="BJ68" s="114" t="s">
        <v>359</v>
      </c>
      <c r="BL68" s="76"/>
    </row>
    <row r="69" spans="1:64" s="103" customFormat="1" ht="39" thickBot="1">
      <c r="A69" s="105" t="s">
        <v>610</v>
      </c>
      <c r="B69" s="106" t="s">
        <v>611</v>
      </c>
      <c r="C69" s="106" t="s">
        <v>414</v>
      </c>
      <c r="D69" s="94" t="s">
        <v>326</v>
      </c>
      <c r="E69" s="15"/>
      <c r="F69" s="96"/>
      <c r="G69" s="96"/>
      <c r="H69" s="16"/>
      <c r="I69" s="16"/>
      <c r="J69" s="16"/>
      <c r="K69" s="16"/>
      <c r="L69" s="96"/>
      <c r="M69" s="96"/>
      <c r="N69" s="16"/>
      <c r="O69" s="16"/>
      <c r="P69" s="16"/>
      <c r="Q69" s="16"/>
      <c r="R69" s="99"/>
      <c r="S69" s="99"/>
      <c r="T69" s="100"/>
      <c r="U69" s="100"/>
      <c r="V69" s="100"/>
      <c r="W69" s="99"/>
      <c r="X69" s="96"/>
      <c r="Y69" s="96"/>
      <c r="Z69" s="16"/>
      <c r="AA69" s="16"/>
      <c r="AB69" s="16"/>
      <c r="AC69" s="96"/>
      <c r="AD69" s="96">
        <v>0.4</v>
      </c>
      <c r="AE69" s="96">
        <v>0.59</v>
      </c>
      <c r="AF69" s="116" t="s">
        <v>190</v>
      </c>
      <c r="AG69" s="116" t="s">
        <v>190</v>
      </c>
      <c r="AH69" s="116" t="s">
        <v>190</v>
      </c>
      <c r="AI69" s="96"/>
      <c r="AJ69" s="96"/>
      <c r="AK69" s="96"/>
      <c r="AL69" s="16"/>
      <c r="AM69" s="16"/>
      <c r="AN69" s="16"/>
      <c r="AO69" s="96"/>
      <c r="AP69" s="99"/>
      <c r="AQ69" s="99"/>
      <c r="AR69" s="100"/>
      <c r="AS69" s="100"/>
      <c r="AT69" s="100"/>
      <c r="AU69" s="99"/>
      <c r="AV69" s="96"/>
      <c r="AW69" s="96"/>
      <c r="AX69" s="16"/>
      <c r="AY69" s="16"/>
      <c r="AZ69" s="16"/>
      <c r="BA69" s="96"/>
      <c r="BB69" s="107"/>
      <c r="BC69" s="108"/>
      <c r="BD69" s="100"/>
      <c r="BE69" s="128"/>
      <c r="BF69" s="100"/>
      <c r="BG69" s="101"/>
      <c r="BH69" s="114" t="s">
        <v>358</v>
      </c>
      <c r="BI69" s="114"/>
      <c r="BJ69" s="114" t="s">
        <v>359</v>
      </c>
      <c r="BK69" s="101"/>
      <c r="BL69" s="102"/>
    </row>
    <row r="70" spans="1:64" ht="38.25">
      <c r="A70" s="47" t="s">
        <v>612</v>
      </c>
      <c r="B70" s="48" t="s">
        <v>613</v>
      </c>
      <c r="C70" s="48" t="s">
        <v>415</v>
      </c>
      <c r="D70" s="157" t="s">
        <v>355</v>
      </c>
      <c r="E70" s="1"/>
      <c r="F70" s="63"/>
      <c r="G70" s="63"/>
      <c r="H70" s="14"/>
      <c r="I70" s="14"/>
      <c r="J70" s="14"/>
      <c r="K70" s="14"/>
      <c r="L70" s="63"/>
      <c r="M70" s="63"/>
      <c r="N70" s="14"/>
      <c r="O70" s="14"/>
      <c r="P70" s="14"/>
      <c r="Q70" s="14"/>
      <c r="R70" s="63">
        <v>0.001</v>
      </c>
      <c r="S70" s="63">
        <v>0.02</v>
      </c>
      <c r="T70" s="116" t="s">
        <v>192</v>
      </c>
      <c r="U70" s="116" t="s">
        <v>192</v>
      </c>
      <c r="V70" s="116" t="s">
        <v>192</v>
      </c>
      <c r="W70" s="63"/>
      <c r="X70" s="63"/>
      <c r="Y70" s="63"/>
      <c r="Z70" s="14"/>
      <c r="AA70" s="14"/>
      <c r="AB70" s="14"/>
      <c r="AC70" s="63"/>
      <c r="AD70" s="63">
        <v>0.3</v>
      </c>
      <c r="AE70" s="63">
        <v>0.58</v>
      </c>
      <c r="AF70" s="14" t="s">
        <v>190</v>
      </c>
      <c r="AG70" s="14" t="s">
        <v>190</v>
      </c>
      <c r="AH70" s="14" t="s">
        <v>190</v>
      </c>
      <c r="AI70" s="63"/>
      <c r="AJ70" s="63">
        <v>0.01</v>
      </c>
      <c r="AK70" s="63">
        <v>0.1</v>
      </c>
      <c r="AL70" s="14" t="s">
        <v>190</v>
      </c>
      <c r="AM70" s="14" t="s">
        <v>190</v>
      </c>
      <c r="AN70" s="14" t="s">
        <v>190</v>
      </c>
      <c r="AO70" s="63"/>
      <c r="AP70" s="64"/>
      <c r="AQ70" s="64"/>
      <c r="AR70" s="84"/>
      <c r="AS70" s="84"/>
      <c r="AT70" s="84"/>
      <c r="AU70" s="64"/>
      <c r="AV70" s="63"/>
      <c r="AW70" s="63"/>
      <c r="AX70" s="14"/>
      <c r="AY70" s="14"/>
      <c r="AZ70" s="14"/>
      <c r="BA70" s="63"/>
      <c r="BB70" s="58"/>
      <c r="BC70" s="79"/>
      <c r="BD70" s="86"/>
      <c r="BE70" s="129"/>
      <c r="BH70" s="114" t="s">
        <v>358</v>
      </c>
      <c r="BI70" s="114"/>
      <c r="BJ70" s="114" t="s">
        <v>359</v>
      </c>
      <c r="BL70" s="78"/>
    </row>
    <row r="71" spans="1:64" s="103" customFormat="1" ht="51">
      <c r="A71" s="105" t="s">
        <v>614</v>
      </c>
      <c r="B71" s="106" t="s">
        <v>615</v>
      </c>
      <c r="C71" s="106" t="s">
        <v>416</v>
      </c>
      <c r="D71" s="165" t="s">
        <v>308</v>
      </c>
      <c r="E71" s="15"/>
      <c r="F71" s="96"/>
      <c r="G71" s="96"/>
      <c r="H71" s="16"/>
      <c r="I71" s="16"/>
      <c r="J71" s="16"/>
      <c r="K71" s="16"/>
      <c r="L71" s="96"/>
      <c r="M71" s="96"/>
      <c r="N71" s="16"/>
      <c r="O71" s="16"/>
      <c r="P71" s="16"/>
      <c r="Q71" s="16"/>
      <c r="R71" s="96">
        <v>0.001</v>
      </c>
      <c r="S71" s="96">
        <v>0.02</v>
      </c>
      <c r="T71" s="116" t="s">
        <v>192</v>
      </c>
      <c r="U71" s="116" t="s">
        <v>192</v>
      </c>
      <c r="V71" s="116" t="s">
        <v>192</v>
      </c>
      <c r="W71" s="96"/>
      <c r="X71" s="96"/>
      <c r="Y71" s="96"/>
      <c r="Z71" s="16"/>
      <c r="AA71" s="16"/>
      <c r="AB71" s="16"/>
      <c r="AC71" s="96"/>
      <c r="AD71" s="96">
        <v>0.4</v>
      </c>
      <c r="AE71" s="96">
        <v>0.59</v>
      </c>
      <c r="AF71" s="16" t="s">
        <v>190</v>
      </c>
      <c r="AG71" s="16" t="s">
        <v>190</v>
      </c>
      <c r="AH71" s="16" t="s">
        <v>190</v>
      </c>
      <c r="AI71" s="96"/>
      <c r="AJ71" s="96"/>
      <c r="AK71" s="96"/>
      <c r="AL71" s="16"/>
      <c r="AM71" s="16"/>
      <c r="AN71" s="16"/>
      <c r="AO71" s="96"/>
      <c r="AP71" s="99"/>
      <c r="AQ71" s="99"/>
      <c r="AR71" s="100"/>
      <c r="AS71" s="100"/>
      <c r="AT71" s="100"/>
      <c r="AU71" s="99"/>
      <c r="AV71" s="96"/>
      <c r="AW71" s="96"/>
      <c r="AX71" s="16"/>
      <c r="AY71" s="16"/>
      <c r="AZ71" s="16"/>
      <c r="BA71" s="96"/>
      <c r="BB71" s="107"/>
      <c r="BC71" s="108"/>
      <c r="BD71" s="100"/>
      <c r="BE71" s="128"/>
      <c r="BF71" s="100"/>
      <c r="BG71" s="101"/>
      <c r="BH71" s="114" t="s">
        <v>358</v>
      </c>
      <c r="BI71" s="114"/>
      <c r="BJ71" s="114" t="s">
        <v>359</v>
      </c>
      <c r="BK71" s="101"/>
      <c r="BL71" s="104"/>
    </row>
    <row r="72" spans="1:64" ht="76.5">
      <c r="A72" s="47" t="s">
        <v>616</v>
      </c>
      <c r="B72" s="48" t="s">
        <v>617</v>
      </c>
      <c r="C72" s="48" t="s">
        <v>417</v>
      </c>
      <c r="D72" s="164" t="s">
        <v>356</v>
      </c>
      <c r="E72" s="1"/>
      <c r="F72" s="63">
        <v>0.001</v>
      </c>
      <c r="G72" s="63">
        <v>0.05</v>
      </c>
      <c r="H72" s="14" t="s">
        <v>190</v>
      </c>
      <c r="I72" s="14" t="s">
        <v>182</v>
      </c>
      <c r="J72" s="14" t="s">
        <v>190</v>
      </c>
      <c r="K72" s="14"/>
      <c r="L72" s="63">
        <v>0.001</v>
      </c>
      <c r="M72" s="63">
        <v>0.02</v>
      </c>
      <c r="N72" s="116" t="s">
        <v>192</v>
      </c>
      <c r="O72" s="116" t="s">
        <v>192</v>
      </c>
      <c r="P72" s="116" t="s">
        <v>192</v>
      </c>
      <c r="Q72" s="14"/>
      <c r="R72" s="63">
        <v>0.001</v>
      </c>
      <c r="S72" s="63">
        <v>0.02</v>
      </c>
      <c r="T72" s="14" t="s">
        <v>192</v>
      </c>
      <c r="U72" s="14" t="s">
        <v>192</v>
      </c>
      <c r="V72" s="14" t="s">
        <v>192</v>
      </c>
      <c r="W72" s="63"/>
      <c r="X72" s="63">
        <v>0.005</v>
      </c>
      <c r="Y72" s="63">
        <v>0.1</v>
      </c>
      <c r="Z72" s="14" t="s">
        <v>182</v>
      </c>
      <c r="AA72" s="14" t="s">
        <v>182</v>
      </c>
      <c r="AB72" s="14" t="s">
        <v>182</v>
      </c>
      <c r="AC72" s="63"/>
      <c r="AD72" s="63">
        <v>0.25</v>
      </c>
      <c r="AE72" s="63">
        <v>0.44</v>
      </c>
      <c r="AF72" s="14" t="s">
        <v>190</v>
      </c>
      <c r="AG72" s="14" t="s">
        <v>190</v>
      </c>
      <c r="AH72" s="14" t="s">
        <v>190</v>
      </c>
      <c r="AI72" s="63"/>
      <c r="AJ72" s="63">
        <v>0.01</v>
      </c>
      <c r="AK72" s="63">
        <v>0.1</v>
      </c>
      <c r="AL72" s="14" t="s">
        <v>190</v>
      </c>
      <c r="AM72" s="14" t="s">
        <v>190</v>
      </c>
      <c r="AN72" s="14" t="s">
        <v>190</v>
      </c>
      <c r="AO72" s="63"/>
      <c r="AP72" s="64"/>
      <c r="AQ72" s="64"/>
      <c r="AR72" s="84"/>
      <c r="AS72" s="84"/>
      <c r="AT72" s="84"/>
      <c r="AU72" s="64"/>
      <c r="AV72" s="63">
        <v>0.005</v>
      </c>
      <c r="AW72" s="63">
        <v>0.1</v>
      </c>
      <c r="AX72" s="14" t="s">
        <v>190</v>
      </c>
      <c r="AY72" s="14" t="s">
        <v>242</v>
      </c>
      <c r="AZ72" s="14" t="s">
        <v>190</v>
      </c>
      <c r="BA72" s="63"/>
      <c r="BB72" s="58"/>
      <c r="BC72" s="79"/>
      <c r="BD72" s="86"/>
      <c r="BE72" s="129"/>
      <c r="BH72" s="114" t="s">
        <v>394</v>
      </c>
      <c r="BI72" s="114" t="s">
        <v>368</v>
      </c>
      <c r="BJ72" s="114" t="s">
        <v>361</v>
      </c>
      <c r="BL72" s="78"/>
    </row>
    <row r="73" ht="39" thickBot="1">
      <c r="D73" s="40" t="s">
        <v>317</v>
      </c>
    </row>
    <row r="74" ht="39" thickBot="1">
      <c r="D74" s="94" t="s">
        <v>318</v>
      </c>
    </row>
    <row r="75" spans="1:4" ht="51.75" thickBot="1">
      <c r="A75" s="50" t="s">
        <v>294</v>
      </c>
      <c r="D75" s="40" t="s">
        <v>319</v>
      </c>
    </row>
    <row r="76" spans="1:4" ht="64.5" thickBot="1">
      <c r="A76" s="51">
        <v>39880</v>
      </c>
      <c r="D76" s="94" t="s">
        <v>320</v>
      </c>
    </row>
    <row r="77" ht="51.75" thickBot="1">
      <c r="D77" s="40" t="s">
        <v>321</v>
      </c>
    </row>
    <row r="78" ht="64.5" thickBot="1">
      <c r="D78" s="94" t="s">
        <v>322</v>
      </c>
    </row>
    <row r="79" ht="64.5" thickBot="1">
      <c r="D79" s="40" t="s">
        <v>323</v>
      </c>
    </row>
    <row r="80" ht="64.5" thickBot="1">
      <c r="D80" s="94" t="s">
        <v>324</v>
      </c>
    </row>
    <row r="81" ht="77.25" thickBot="1">
      <c r="D81" s="40" t="s">
        <v>325</v>
      </c>
    </row>
    <row r="82" ht="26.25" thickBot="1">
      <c r="D82" s="94" t="s">
        <v>326</v>
      </c>
    </row>
    <row r="83" ht="39" thickBot="1">
      <c r="D83" s="40" t="s">
        <v>327</v>
      </c>
    </row>
    <row r="84" ht="39" thickBot="1">
      <c r="D84" s="94" t="s">
        <v>328</v>
      </c>
    </row>
    <row r="85" ht="26.25" thickBot="1">
      <c r="D85" s="40" t="s">
        <v>329</v>
      </c>
    </row>
    <row r="86" ht="26.25" thickBot="1">
      <c r="D86" s="94" t="s">
        <v>330</v>
      </c>
    </row>
    <row r="87" ht="26.25" thickBot="1">
      <c r="D87" s="40" t="s">
        <v>326</v>
      </c>
    </row>
    <row r="88" ht="26.25" thickBot="1">
      <c r="D88" s="94" t="s">
        <v>326</v>
      </c>
    </row>
    <row r="89" ht="26.25" thickBot="1">
      <c r="D89" s="40" t="s">
        <v>326</v>
      </c>
    </row>
    <row r="90" ht="51.75" thickBot="1">
      <c r="D90" s="94" t="s">
        <v>331</v>
      </c>
    </row>
    <row r="91" ht="26.25" thickBot="1">
      <c r="D91" s="40" t="s">
        <v>332</v>
      </c>
    </row>
    <row r="92" ht="26.25" thickBot="1">
      <c r="D92" s="94" t="s">
        <v>332</v>
      </c>
    </row>
    <row r="93" ht="39" thickBot="1">
      <c r="D93" s="40" t="s">
        <v>333</v>
      </c>
    </row>
    <row r="94" ht="51.75" thickBot="1">
      <c r="D94" s="94" t="s">
        <v>419</v>
      </c>
    </row>
    <row r="95" ht="26.25" thickBot="1">
      <c r="D95" s="40" t="s">
        <v>334</v>
      </c>
    </row>
    <row r="96" ht="39" thickBot="1">
      <c r="D96" s="94" t="s">
        <v>335</v>
      </c>
    </row>
    <row r="97" ht="51.75" thickBot="1">
      <c r="D97" s="40" t="s">
        <v>336</v>
      </c>
    </row>
    <row r="98" ht="26.25" thickBot="1">
      <c r="D98" s="94" t="s">
        <v>337</v>
      </c>
    </row>
    <row r="99" ht="26.25" thickBot="1">
      <c r="D99" s="40" t="s">
        <v>338</v>
      </c>
    </row>
    <row r="100" ht="39" thickBot="1">
      <c r="D100" s="94" t="s">
        <v>420</v>
      </c>
    </row>
    <row r="101" ht="26.25" thickBot="1">
      <c r="D101" s="40" t="s">
        <v>326</v>
      </c>
    </row>
    <row r="102" ht="90" thickBot="1">
      <c r="D102" s="94" t="s">
        <v>339</v>
      </c>
    </row>
    <row r="103" ht="90" thickBot="1">
      <c r="D103" s="40" t="s">
        <v>340</v>
      </c>
    </row>
    <row r="104" ht="51.75" thickBot="1">
      <c r="D104" s="94" t="s">
        <v>341</v>
      </c>
    </row>
    <row r="105" ht="26.25" thickBot="1">
      <c r="D105" s="40" t="s">
        <v>326</v>
      </c>
    </row>
    <row r="106" ht="26.25" thickBot="1">
      <c r="D106" s="94" t="s">
        <v>326</v>
      </c>
    </row>
    <row r="107" ht="64.5" thickBot="1">
      <c r="D107" s="40" t="s">
        <v>342</v>
      </c>
    </row>
    <row r="108" ht="39" thickBot="1">
      <c r="D108" s="94" t="s">
        <v>343</v>
      </c>
    </row>
    <row r="109" ht="39" thickBot="1">
      <c r="D109" s="40" t="s">
        <v>344</v>
      </c>
    </row>
    <row r="110" ht="51.75" thickBot="1">
      <c r="D110" s="94" t="s">
        <v>345</v>
      </c>
    </row>
    <row r="111" ht="26.25" thickBot="1">
      <c r="D111" s="40" t="s">
        <v>346</v>
      </c>
    </row>
    <row r="112" ht="51.75" thickBot="1">
      <c r="D112" s="94" t="s">
        <v>347</v>
      </c>
    </row>
    <row r="113" ht="26.25" thickBot="1">
      <c r="D113" s="40" t="s">
        <v>326</v>
      </c>
    </row>
    <row r="114" ht="51.75" thickBot="1">
      <c r="D114" s="94" t="s">
        <v>353</v>
      </c>
    </row>
    <row r="115" ht="26.25" thickBot="1">
      <c r="D115" s="40" t="s">
        <v>354</v>
      </c>
    </row>
    <row r="116" ht="26.25" thickBot="1">
      <c r="D116" s="94" t="s">
        <v>326</v>
      </c>
    </row>
    <row r="117" ht="38.25">
      <c r="D117" s="157" t="s">
        <v>355</v>
      </c>
    </row>
    <row r="118" ht="25.5">
      <c r="D118" s="165" t="s">
        <v>308</v>
      </c>
    </row>
    <row r="119" ht="76.5">
      <c r="D119" s="164" t="s">
        <v>356</v>
      </c>
    </row>
  </sheetData>
  <sheetProtection/>
  <mergeCells count="30">
    <mergeCell ref="A4:A5"/>
    <mergeCell ref="H5:N5"/>
    <mergeCell ref="H6:N6"/>
    <mergeCell ref="AP9:AQ9"/>
    <mergeCell ref="AD9:AE9"/>
    <mergeCell ref="AF9:AG9"/>
    <mergeCell ref="AJ9:AK9"/>
    <mergeCell ref="AL9:AM9"/>
    <mergeCell ref="R9:S9"/>
    <mergeCell ref="T9:U9"/>
    <mergeCell ref="BD9:BE9"/>
    <mergeCell ref="AR9:AS9"/>
    <mergeCell ref="AV9:AW9"/>
    <mergeCell ref="AX9:AY9"/>
    <mergeCell ref="BB9:BC9"/>
    <mergeCell ref="X9:Y9"/>
    <mergeCell ref="Z9:AA9"/>
    <mergeCell ref="L8:P8"/>
    <mergeCell ref="F8:J8"/>
    <mergeCell ref="F9:G9"/>
    <mergeCell ref="H9:I9"/>
    <mergeCell ref="L9:M9"/>
    <mergeCell ref="N9:O9"/>
    <mergeCell ref="BB8:BF8"/>
    <mergeCell ref="AV8:AZ8"/>
    <mergeCell ref="AD8:AH8"/>
    <mergeCell ref="R8:V8"/>
    <mergeCell ref="X8:AB8"/>
    <mergeCell ref="AJ8:AN8"/>
    <mergeCell ref="AP8:AT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C76"/>
  <sheetViews>
    <sheetView zoomScale="60" zoomScaleNormal="60" zoomScalePageLayoutView="0" workbookViewId="0" topLeftCell="A1">
      <pane xSplit="5" ySplit="10" topLeftCell="F11" activePane="bottomRight" state="frozen"/>
      <selection pane="topLeft" activeCell="A1" sqref="A1"/>
      <selection pane="topRight" activeCell="F1" sqref="F1"/>
      <selection pane="bottomLeft" activeCell="A11" sqref="A11"/>
      <selection pane="bottomRight" activeCell="F11" sqref="F11"/>
    </sheetView>
  </sheetViews>
  <sheetFormatPr defaultColWidth="9.140625" defaultRowHeight="12.75"/>
  <cols>
    <col min="1" max="1" width="11.140625" style="49" customWidth="1"/>
    <col min="2" max="2" width="31.00390625" style="49" hidden="1" customWidth="1"/>
    <col min="3" max="3" width="56.7109375" style="49" hidden="1" customWidth="1"/>
    <col min="4" max="4" width="40.8515625" style="49" hidden="1" customWidth="1"/>
    <col min="5" max="5" width="10.28125" style="0" hidden="1" customWidth="1"/>
    <col min="6" max="7" width="9.00390625" style="56" customWidth="1"/>
    <col min="8" max="8" width="11.57421875" style="67" customWidth="1"/>
    <col min="9" max="9" width="12.00390625" style="67" customWidth="1"/>
    <col min="10" max="10" width="3.8515625" style="67" customWidth="1"/>
    <col min="11" max="12" width="8.8515625" style="56" customWidth="1"/>
    <col min="13" max="13" width="9.8515625" style="67" customWidth="1"/>
    <col min="14" max="14" width="11.00390625" style="67" customWidth="1"/>
    <col min="15" max="15" width="3.8515625" style="67" customWidth="1"/>
    <col min="16" max="17" width="8.8515625" style="56" customWidth="1"/>
    <col min="18" max="18" width="8.8515625" style="67" customWidth="1"/>
    <col min="19" max="19" width="10.421875" style="67" customWidth="1"/>
    <col min="20" max="20" width="3.421875" style="56" customWidth="1"/>
    <col min="21" max="22" width="8.8515625" style="56" customWidth="1"/>
    <col min="23" max="24" width="8.8515625" style="67" customWidth="1"/>
    <col min="25" max="25" width="4.00390625" style="56" customWidth="1"/>
    <col min="26" max="27" width="8.7109375" style="65" customWidth="1"/>
    <col min="28" max="28" width="12.28125" style="81" customWidth="1"/>
    <col min="29" max="29" width="9.7109375" style="81" customWidth="1"/>
    <col min="30" max="30" width="2.8515625" style="65" customWidth="1"/>
    <col min="31" max="32" width="11.00390625" style="65" customWidth="1"/>
    <col min="33" max="34" width="11.00390625" style="81" customWidth="1"/>
    <col min="35" max="35" width="3.7109375" style="65" customWidth="1"/>
    <col min="36" max="37" width="10.7109375" style="56" customWidth="1"/>
    <col min="38" max="39" width="10.7109375" style="67" customWidth="1"/>
    <col min="40" max="40" width="3.7109375" style="56" customWidth="1"/>
    <col min="41" max="42" width="8.8515625" style="56" customWidth="1"/>
    <col min="43" max="44" width="8.8515625" style="67" customWidth="1"/>
    <col min="45" max="45" width="3.7109375" style="56" customWidth="1"/>
    <col min="46" max="46" width="8.8515625" style="56" customWidth="1"/>
    <col min="47" max="47" width="8.8515625" style="59" customWidth="1"/>
    <col min="48" max="49" width="8.8515625" style="85" customWidth="1"/>
    <col min="50" max="50" width="8.8515625" style="59" customWidth="1"/>
    <col min="51" max="51" width="10.7109375" style="59" customWidth="1"/>
    <col min="52" max="54" width="8.8515625" style="59" customWidth="1"/>
    <col min="55" max="55" width="8.7109375" style="74" customWidth="1"/>
  </cols>
  <sheetData>
    <row r="1" spans="1:4" ht="12.75">
      <c r="A1" s="41"/>
      <c r="B1" s="41"/>
      <c r="C1" s="41"/>
      <c r="D1" s="42"/>
    </row>
    <row r="2" spans="1:4" ht="12.75">
      <c r="A2" s="43"/>
      <c r="B2" s="43"/>
      <c r="C2" s="44"/>
      <c r="D2" s="44"/>
    </row>
    <row r="3" spans="1:12" ht="15.75">
      <c r="A3" s="43"/>
      <c r="B3" s="43"/>
      <c r="C3" s="44"/>
      <c r="D3" s="73" t="s">
        <v>395</v>
      </c>
      <c r="H3" s="148" t="s">
        <v>498</v>
      </c>
      <c r="I3" s="57"/>
      <c r="J3" s="57"/>
      <c r="K3" s="57"/>
      <c r="L3" s="57"/>
    </row>
    <row r="4" spans="1:46" ht="26.25" customHeight="1">
      <c r="A4" s="269" t="s">
        <v>493</v>
      </c>
      <c r="B4" s="43"/>
      <c r="C4" s="166"/>
      <c r="D4" s="62" t="s">
        <v>399</v>
      </c>
      <c r="F4" s="57"/>
      <c r="G4" s="57"/>
      <c r="H4" s="68"/>
      <c r="I4" s="68"/>
      <c r="J4" s="68"/>
      <c r="K4" s="57"/>
      <c r="L4" s="57"/>
      <c r="M4" s="68"/>
      <c r="N4" s="68"/>
      <c r="O4" s="68"/>
      <c r="P4" s="57"/>
      <c r="Q4" s="57"/>
      <c r="R4" s="68"/>
      <c r="S4" s="68"/>
      <c r="T4" s="57"/>
      <c r="U4" s="57"/>
      <c r="V4" s="57"/>
      <c r="W4" s="68"/>
      <c r="X4" s="68"/>
      <c r="Y4" s="57"/>
      <c r="Z4" s="66"/>
      <c r="AA4" s="66"/>
      <c r="AB4" s="82"/>
      <c r="AC4" s="82"/>
      <c r="AD4" s="66"/>
      <c r="AE4" s="66"/>
      <c r="AF4" s="66"/>
      <c r="AG4" s="82"/>
      <c r="AH4" s="82"/>
      <c r="AI4" s="66"/>
      <c r="AO4" s="57"/>
      <c r="AP4" s="57"/>
      <c r="AQ4" s="68"/>
      <c r="AR4" s="68"/>
      <c r="AS4" s="57"/>
      <c r="AT4" s="57"/>
    </row>
    <row r="5" spans="1:14" ht="12.75">
      <c r="A5" s="270"/>
      <c r="B5" s="43"/>
      <c r="C5" s="166"/>
      <c r="D5" s="62" t="s">
        <v>97</v>
      </c>
      <c r="H5" s="261" t="s">
        <v>629</v>
      </c>
      <c r="I5" s="261"/>
      <c r="J5" s="261"/>
      <c r="K5" s="261"/>
      <c r="L5" s="261"/>
      <c r="M5" s="261"/>
      <c r="N5" s="261"/>
    </row>
    <row r="6" spans="1:14" ht="12.75">
      <c r="A6" s="43"/>
      <c r="B6" s="43"/>
      <c r="C6" s="167"/>
      <c r="D6" s="61" t="s">
        <v>405</v>
      </c>
      <c r="H6" s="262" t="s">
        <v>495</v>
      </c>
      <c r="I6" s="262"/>
      <c r="J6" s="262"/>
      <c r="K6" s="262"/>
      <c r="L6" s="262"/>
      <c r="M6" s="262"/>
      <c r="N6" s="262"/>
    </row>
    <row r="7" spans="1:14" ht="12.75">
      <c r="A7" s="43"/>
      <c r="B7" s="43"/>
      <c r="C7" s="44"/>
      <c r="D7" s="119" t="s">
        <v>98</v>
      </c>
      <c r="H7" s="271"/>
      <c r="I7" s="271"/>
      <c r="J7" s="271"/>
      <c r="K7" s="271"/>
      <c r="L7" s="271"/>
      <c r="M7" s="271"/>
      <c r="N7" s="271"/>
    </row>
    <row r="8" spans="1:55" ht="33.75" customHeight="1">
      <c r="A8" s="52" t="s">
        <v>618</v>
      </c>
      <c r="B8" s="52" t="s">
        <v>619</v>
      </c>
      <c r="C8" s="52" t="s">
        <v>135</v>
      </c>
      <c r="D8" s="53" t="s">
        <v>134</v>
      </c>
      <c r="E8" s="1"/>
      <c r="F8" s="255" t="s">
        <v>95</v>
      </c>
      <c r="G8" s="256"/>
      <c r="H8" s="256"/>
      <c r="I8" s="257"/>
      <c r="J8" s="71"/>
      <c r="K8" s="255" t="s">
        <v>94</v>
      </c>
      <c r="L8" s="256"/>
      <c r="M8" s="256"/>
      <c r="N8" s="257"/>
      <c r="O8" s="71"/>
      <c r="P8" s="255" t="s">
        <v>410</v>
      </c>
      <c r="Q8" s="256"/>
      <c r="R8" s="256"/>
      <c r="S8" s="257"/>
      <c r="T8" s="71"/>
      <c r="U8" s="255" t="s">
        <v>93</v>
      </c>
      <c r="V8" s="256"/>
      <c r="W8" s="256"/>
      <c r="X8" s="257"/>
      <c r="Y8" s="71"/>
      <c r="Z8" s="255" t="s">
        <v>92</v>
      </c>
      <c r="AA8" s="256"/>
      <c r="AB8" s="256"/>
      <c r="AC8" s="257"/>
      <c r="AD8" s="71"/>
      <c r="AE8" s="255" t="s">
        <v>625</v>
      </c>
      <c r="AF8" s="256"/>
      <c r="AG8" s="256"/>
      <c r="AH8" s="257"/>
      <c r="AI8" s="71"/>
      <c r="AJ8" s="255" t="s">
        <v>90</v>
      </c>
      <c r="AK8" s="256"/>
      <c r="AL8" s="256"/>
      <c r="AM8" s="257"/>
      <c r="AN8" s="71"/>
      <c r="AO8" s="255" t="s">
        <v>89</v>
      </c>
      <c r="AP8" s="256"/>
      <c r="AQ8" s="256"/>
      <c r="AR8" s="257"/>
      <c r="AS8" s="72"/>
      <c r="AT8" s="258" t="s">
        <v>91</v>
      </c>
      <c r="AU8" s="258"/>
      <c r="AV8" s="258"/>
      <c r="AW8" s="258"/>
      <c r="AX8" s="60"/>
      <c r="AY8" s="111" t="s">
        <v>397</v>
      </c>
      <c r="AZ8" s="111" t="s">
        <v>398</v>
      </c>
      <c r="BA8" s="111" t="s">
        <v>147</v>
      </c>
      <c r="BB8" s="60"/>
      <c r="BC8" s="75"/>
    </row>
    <row r="9" spans="1:55" ht="33.75" customHeight="1">
      <c r="A9" s="52"/>
      <c r="B9" s="52"/>
      <c r="C9" s="52"/>
      <c r="D9" s="70"/>
      <c r="E9" s="1"/>
      <c r="F9" s="255" t="s">
        <v>96</v>
      </c>
      <c r="G9" s="256"/>
      <c r="H9" s="259" t="s">
        <v>403</v>
      </c>
      <c r="I9" s="260"/>
      <c r="J9" s="71"/>
      <c r="K9" s="255" t="s">
        <v>96</v>
      </c>
      <c r="L9" s="256"/>
      <c r="M9" s="259" t="s">
        <v>403</v>
      </c>
      <c r="N9" s="260"/>
      <c r="O9" s="80"/>
      <c r="P9" s="255" t="s">
        <v>96</v>
      </c>
      <c r="Q9" s="256"/>
      <c r="R9" s="259" t="s">
        <v>403</v>
      </c>
      <c r="S9" s="260"/>
      <c r="T9" s="71"/>
      <c r="U9" s="255" t="s">
        <v>96</v>
      </c>
      <c r="V9" s="256"/>
      <c r="W9" s="259" t="s">
        <v>403</v>
      </c>
      <c r="X9" s="260"/>
      <c r="Y9" s="71"/>
      <c r="Z9" s="255" t="s">
        <v>96</v>
      </c>
      <c r="AA9" s="256"/>
      <c r="AB9" s="259" t="s">
        <v>403</v>
      </c>
      <c r="AC9" s="260"/>
      <c r="AD9" s="71"/>
      <c r="AE9" s="255" t="s">
        <v>96</v>
      </c>
      <c r="AF9" s="256"/>
      <c r="AG9" s="259" t="s">
        <v>403</v>
      </c>
      <c r="AH9" s="260"/>
      <c r="AI9" s="71"/>
      <c r="AJ9" s="255" t="s">
        <v>96</v>
      </c>
      <c r="AK9" s="256"/>
      <c r="AL9" s="259" t="s">
        <v>403</v>
      </c>
      <c r="AM9" s="260"/>
      <c r="AN9" s="71"/>
      <c r="AO9" s="255" t="s">
        <v>96</v>
      </c>
      <c r="AP9" s="256"/>
      <c r="AQ9" s="259" t="s">
        <v>403</v>
      </c>
      <c r="AR9" s="260"/>
      <c r="AS9" s="71"/>
      <c r="AT9" s="255" t="s">
        <v>96</v>
      </c>
      <c r="AU9" s="256"/>
      <c r="AV9" s="259" t="s">
        <v>403</v>
      </c>
      <c r="AW9" s="260"/>
      <c r="AX9" s="60"/>
      <c r="AY9" s="111"/>
      <c r="AZ9" s="111"/>
      <c r="BA9" s="111"/>
      <c r="BB9" s="60"/>
      <c r="BC9" s="75"/>
    </row>
    <row r="10" spans="1:55" ht="40.5" customHeight="1">
      <c r="A10" s="52"/>
      <c r="B10" s="52"/>
      <c r="C10" s="52"/>
      <c r="D10" s="70"/>
      <c r="E10" s="1"/>
      <c r="F10" s="12" t="s">
        <v>401</v>
      </c>
      <c r="G10" s="12" t="s">
        <v>402</v>
      </c>
      <c r="H10" s="69" t="s">
        <v>401</v>
      </c>
      <c r="I10" s="69" t="s">
        <v>402</v>
      </c>
      <c r="J10" s="69"/>
      <c r="K10" s="12" t="s">
        <v>401</v>
      </c>
      <c r="L10" s="12" t="s">
        <v>402</v>
      </c>
      <c r="M10" s="69" t="s">
        <v>401</v>
      </c>
      <c r="N10" s="69" t="s">
        <v>402</v>
      </c>
      <c r="O10" s="69"/>
      <c r="P10" s="12" t="s">
        <v>401</v>
      </c>
      <c r="Q10" s="12" t="s">
        <v>402</v>
      </c>
      <c r="R10" s="69" t="s">
        <v>401</v>
      </c>
      <c r="S10" s="69" t="s">
        <v>402</v>
      </c>
      <c r="T10" s="69"/>
      <c r="U10" s="12" t="s">
        <v>401</v>
      </c>
      <c r="V10" s="12" t="s">
        <v>402</v>
      </c>
      <c r="W10" s="69" t="s">
        <v>401</v>
      </c>
      <c r="X10" s="69" t="s">
        <v>402</v>
      </c>
      <c r="Y10" s="69"/>
      <c r="Z10" s="12" t="s">
        <v>401</v>
      </c>
      <c r="AA10" s="12" t="s">
        <v>402</v>
      </c>
      <c r="AB10" s="69" t="s">
        <v>401</v>
      </c>
      <c r="AC10" s="69" t="s">
        <v>402</v>
      </c>
      <c r="AD10" s="69"/>
      <c r="AE10" s="12" t="s">
        <v>401</v>
      </c>
      <c r="AF10" s="12" t="s">
        <v>402</v>
      </c>
      <c r="AG10" s="69" t="s">
        <v>401</v>
      </c>
      <c r="AH10" s="69" t="s">
        <v>402</v>
      </c>
      <c r="AI10" s="69"/>
      <c r="AJ10" s="12" t="s">
        <v>401</v>
      </c>
      <c r="AK10" s="12" t="s">
        <v>402</v>
      </c>
      <c r="AL10" s="69" t="s">
        <v>401</v>
      </c>
      <c r="AM10" s="69" t="s">
        <v>402</v>
      </c>
      <c r="AN10" s="69"/>
      <c r="AO10" s="12" t="s">
        <v>401</v>
      </c>
      <c r="AP10" s="12" t="s">
        <v>402</v>
      </c>
      <c r="AQ10" s="69" t="s">
        <v>401</v>
      </c>
      <c r="AR10" s="69" t="s">
        <v>402</v>
      </c>
      <c r="AS10" s="69"/>
      <c r="AT10" s="12" t="s">
        <v>401</v>
      </c>
      <c r="AU10" s="12" t="s">
        <v>402</v>
      </c>
      <c r="AV10" s="69" t="s">
        <v>401</v>
      </c>
      <c r="AW10" s="69" t="s">
        <v>402</v>
      </c>
      <c r="AX10" s="60"/>
      <c r="AY10" s="111"/>
      <c r="AZ10" s="111"/>
      <c r="BA10" s="111"/>
      <c r="BB10" s="60"/>
      <c r="BC10" s="75"/>
    </row>
    <row r="11" spans="1:55" s="103" customFormat="1" ht="51.75" thickBot="1">
      <c r="A11" s="92" t="s">
        <v>507</v>
      </c>
      <c r="B11" s="93" t="s">
        <v>508</v>
      </c>
      <c r="C11" s="93" t="s">
        <v>509</v>
      </c>
      <c r="D11" s="94" t="s">
        <v>295</v>
      </c>
      <c r="E11" s="95"/>
      <c r="F11" s="96"/>
      <c r="G11" s="96"/>
      <c r="H11" s="16"/>
      <c r="I11" s="16"/>
      <c r="J11" s="16"/>
      <c r="K11" s="96"/>
      <c r="L11" s="96"/>
      <c r="M11" s="16"/>
      <c r="N11" s="16"/>
      <c r="O11" s="16"/>
      <c r="P11" s="96"/>
      <c r="Q11" s="96"/>
      <c r="R11" s="16"/>
      <c r="S11" s="16"/>
      <c r="T11" s="96"/>
      <c r="U11" s="96">
        <v>0.2</v>
      </c>
      <c r="V11" s="96">
        <v>0.3</v>
      </c>
      <c r="W11" s="116">
        <f>65/V11</f>
        <v>216.66666666666669</v>
      </c>
      <c r="X11" s="116">
        <f>65/U11</f>
        <v>325</v>
      </c>
      <c r="Y11" s="96"/>
      <c r="Z11" s="97">
        <v>0.01</v>
      </c>
      <c r="AA11" s="97">
        <v>0.1</v>
      </c>
      <c r="AB11" s="98">
        <f>5000/AA11</f>
        <v>50000</v>
      </c>
      <c r="AC11" s="98">
        <f>5000/Z11</f>
        <v>500000</v>
      </c>
      <c r="AD11" s="97"/>
      <c r="AE11" s="96"/>
      <c r="AF11" s="96"/>
      <c r="AG11" s="16"/>
      <c r="AH11" s="16"/>
      <c r="AI11" s="96"/>
      <c r="AJ11" s="99"/>
      <c r="AK11" s="99"/>
      <c r="AL11" s="100"/>
      <c r="AM11" s="100"/>
      <c r="AN11" s="99"/>
      <c r="AO11" s="96"/>
      <c r="AP11" s="96"/>
      <c r="AQ11" s="16"/>
      <c r="AR11" s="16"/>
      <c r="AS11" s="96"/>
      <c r="AT11" s="109"/>
      <c r="AU11" s="108"/>
      <c r="AV11" s="100"/>
      <c r="AW11" s="100"/>
      <c r="AX11" s="101"/>
      <c r="AY11" s="112" t="s">
        <v>357</v>
      </c>
      <c r="AZ11" s="112" t="s">
        <v>357</v>
      </c>
      <c r="BA11" s="112" t="s">
        <v>357</v>
      </c>
      <c r="BB11" s="101"/>
      <c r="BC11" s="102"/>
    </row>
    <row r="12" spans="1:55" s="124" customFormat="1" ht="39" thickBot="1">
      <c r="A12" s="125" t="s">
        <v>424</v>
      </c>
      <c r="B12" s="126" t="s">
        <v>425</v>
      </c>
      <c r="C12" s="126" t="s">
        <v>426</v>
      </c>
      <c r="D12" s="40" t="s">
        <v>348</v>
      </c>
      <c r="E12" s="132"/>
      <c r="F12" s="63"/>
      <c r="G12" s="63"/>
      <c r="H12" s="14"/>
      <c r="I12" s="14"/>
      <c r="J12" s="14"/>
      <c r="K12" s="63"/>
      <c r="L12" s="63"/>
      <c r="M12" s="14"/>
      <c r="N12" s="14"/>
      <c r="O12" s="14"/>
      <c r="P12" s="63">
        <v>0.001</v>
      </c>
      <c r="Q12" s="63">
        <v>0.02</v>
      </c>
      <c r="R12" s="14">
        <f>1000/Q12</f>
        <v>50000</v>
      </c>
      <c r="S12" s="14">
        <f>1000/P12</f>
        <v>1000000</v>
      </c>
      <c r="T12" s="63"/>
      <c r="U12" s="63"/>
      <c r="V12" s="63"/>
      <c r="W12" s="14"/>
      <c r="X12" s="14"/>
      <c r="Y12" s="63"/>
      <c r="Z12" s="63">
        <v>0.37</v>
      </c>
      <c r="AA12" s="63">
        <v>0.585</v>
      </c>
      <c r="AB12" s="83">
        <f aca="true" t="shared" si="0" ref="AB12:AB72">5000/AA12</f>
        <v>8547.008547008547</v>
      </c>
      <c r="AC12" s="83">
        <f aca="true" t="shared" si="1" ref="AC12:AC72">5000/Z12</f>
        <v>13513.513513513513</v>
      </c>
      <c r="AD12" s="63"/>
      <c r="AE12" s="63">
        <v>0.005</v>
      </c>
      <c r="AF12" s="63">
        <v>0.03</v>
      </c>
      <c r="AG12" s="116">
        <f>3463/AF12</f>
        <v>115433.33333333334</v>
      </c>
      <c r="AH12" s="116">
        <f>3463/AE12</f>
        <v>692600</v>
      </c>
      <c r="AI12" s="63"/>
      <c r="AJ12" s="64"/>
      <c r="AK12" s="64"/>
      <c r="AL12" s="84"/>
      <c r="AM12" s="84"/>
      <c r="AN12" s="64"/>
      <c r="AO12" s="63"/>
      <c r="AP12" s="63"/>
      <c r="AQ12" s="14"/>
      <c r="AR12" s="14"/>
      <c r="AS12" s="63"/>
      <c r="AT12" s="55"/>
      <c r="AU12" s="120"/>
      <c r="AV12" s="84"/>
      <c r="AW12" s="84"/>
      <c r="AX12" s="56"/>
      <c r="AY12" s="13" t="s">
        <v>358</v>
      </c>
      <c r="AZ12" s="13"/>
      <c r="BA12" s="133" t="s">
        <v>359</v>
      </c>
      <c r="BB12" s="56"/>
      <c r="BC12" s="77"/>
    </row>
    <row r="13" spans="1:55" s="103" customFormat="1" ht="51.75" thickBot="1">
      <c r="A13" s="93" t="s">
        <v>109</v>
      </c>
      <c r="B13" s="93" t="s">
        <v>110</v>
      </c>
      <c r="C13" s="93" t="s">
        <v>111</v>
      </c>
      <c r="D13" s="94" t="s">
        <v>296</v>
      </c>
      <c r="E13" s="95"/>
      <c r="F13" s="96">
        <v>0.0001</v>
      </c>
      <c r="G13" s="96">
        <v>0.002</v>
      </c>
      <c r="H13" s="16">
        <f>35/G13</f>
        <v>17500</v>
      </c>
      <c r="I13" s="16">
        <f>35/F13</f>
        <v>350000</v>
      </c>
      <c r="J13" s="16"/>
      <c r="K13" s="96"/>
      <c r="L13" s="96"/>
      <c r="M13" s="16"/>
      <c r="N13" s="16"/>
      <c r="O13" s="16"/>
      <c r="P13" s="96"/>
      <c r="Q13" s="96"/>
      <c r="R13" s="16"/>
      <c r="S13" s="16"/>
      <c r="T13" s="96"/>
      <c r="U13" s="96">
        <v>0.005</v>
      </c>
      <c r="V13" s="96">
        <v>0.05</v>
      </c>
      <c r="W13" s="116">
        <f>65/V13</f>
        <v>1300</v>
      </c>
      <c r="X13" s="116">
        <f>65/U13</f>
        <v>13000</v>
      </c>
      <c r="Y13" s="96"/>
      <c r="Z13" s="97">
        <v>0.1</v>
      </c>
      <c r="AA13" s="97">
        <v>0.58</v>
      </c>
      <c r="AB13" s="98">
        <f t="shared" si="0"/>
        <v>8620.689655172415</v>
      </c>
      <c r="AC13" s="98">
        <f t="shared" si="1"/>
        <v>50000</v>
      </c>
      <c r="AD13" s="97"/>
      <c r="AE13" s="96"/>
      <c r="AF13" s="96"/>
      <c r="AG13" s="16"/>
      <c r="AH13" s="16"/>
      <c r="AI13" s="96"/>
      <c r="AJ13" s="99"/>
      <c r="AK13" s="99"/>
      <c r="AL13" s="100"/>
      <c r="AM13" s="100"/>
      <c r="AN13" s="99"/>
      <c r="AO13" s="96">
        <v>0.0001</v>
      </c>
      <c r="AP13" s="96">
        <v>0.005</v>
      </c>
      <c r="AQ13" s="16">
        <f>80/AP13</f>
        <v>16000</v>
      </c>
      <c r="AR13" s="16">
        <f>80/AO13</f>
        <v>800000</v>
      </c>
      <c r="AS13" s="96"/>
      <c r="AT13" s="109"/>
      <c r="AU13" s="108"/>
      <c r="AV13" s="100"/>
      <c r="AW13" s="100"/>
      <c r="AX13" s="101"/>
      <c r="AY13" s="112" t="s">
        <v>362</v>
      </c>
      <c r="AZ13" s="112" t="s">
        <v>364</v>
      </c>
      <c r="BA13" s="113" t="s">
        <v>359</v>
      </c>
      <c r="BB13" s="101"/>
      <c r="BC13" s="102"/>
    </row>
    <row r="14" spans="1:55" s="124" customFormat="1" ht="51.75" thickBot="1">
      <c r="A14" s="125" t="s">
        <v>427</v>
      </c>
      <c r="B14" s="126" t="s">
        <v>428</v>
      </c>
      <c r="C14" s="126" t="s">
        <v>418</v>
      </c>
      <c r="D14" s="40" t="s">
        <v>297</v>
      </c>
      <c r="E14" s="132"/>
      <c r="F14" s="63"/>
      <c r="G14" s="63"/>
      <c r="H14" s="14"/>
      <c r="I14" s="14"/>
      <c r="J14" s="14"/>
      <c r="K14" s="63"/>
      <c r="L14" s="63"/>
      <c r="M14" s="14"/>
      <c r="N14" s="14"/>
      <c r="O14" s="14"/>
      <c r="P14" s="63"/>
      <c r="Q14" s="63"/>
      <c r="R14" s="14"/>
      <c r="S14" s="14"/>
      <c r="T14" s="63"/>
      <c r="U14" s="63">
        <v>0.005</v>
      </c>
      <c r="V14" s="63">
        <v>0.05</v>
      </c>
      <c r="W14" s="116">
        <f>65/V14</f>
        <v>1300</v>
      </c>
      <c r="X14" s="116">
        <f>65/U14</f>
        <v>13000</v>
      </c>
      <c r="Y14" s="63"/>
      <c r="Z14" s="63">
        <v>0.37</v>
      </c>
      <c r="AA14" s="63">
        <v>0.495</v>
      </c>
      <c r="AB14" s="83">
        <f t="shared" si="0"/>
        <v>10101.0101010101</v>
      </c>
      <c r="AC14" s="83">
        <f t="shared" si="1"/>
        <v>13513.513513513513</v>
      </c>
      <c r="AD14" s="63"/>
      <c r="AE14" s="63">
        <v>0.005</v>
      </c>
      <c r="AF14" s="63">
        <v>0.03</v>
      </c>
      <c r="AG14" s="14">
        <f>3463/AF14</f>
        <v>115433.33333333334</v>
      </c>
      <c r="AH14" s="14">
        <f>3463/AE14</f>
        <v>692600</v>
      </c>
      <c r="AI14" s="63"/>
      <c r="AJ14" s="64"/>
      <c r="AK14" s="64"/>
      <c r="AL14" s="84"/>
      <c r="AM14" s="84"/>
      <c r="AN14" s="64"/>
      <c r="AO14" s="63"/>
      <c r="AP14" s="63"/>
      <c r="AQ14" s="14"/>
      <c r="AR14" s="14"/>
      <c r="AS14" s="63"/>
      <c r="AT14" s="55"/>
      <c r="AU14" s="120"/>
      <c r="AV14" s="84"/>
      <c r="AW14" s="84"/>
      <c r="AX14" s="56"/>
      <c r="AY14" s="13" t="s">
        <v>358</v>
      </c>
      <c r="AZ14" s="13" t="s">
        <v>364</v>
      </c>
      <c r="BA14" s="13" t="s">
        <v>363</v>
      </c>
      <c r="BB14" s="56"/>
      <c r="BC14" s="78"/>
    </row>
    <row r="15" spans="1:55" s="103" customFormat="1" ht="64.5" thickBot="1">
      <c r="A15" s="92" t="s">
        <v>429</v>
      </c>
      <c r="B15" s="93" t="s">
        <v>430</v>
      </c>
      <c r="C15" s="93" t="s">
        <v>431</v>
      </c>
      <c r="D15" s="94" t="s">
        <v>307</v>
      </c>
      <c r="E15" s="95"/>
      <c r="F15" s="96"/>
      <c r="G15" s="96"/>
      <c r="H15" s="16"/>
      <c r="I15" s="16"/>
      <c r="J15" s="16"/>
      <c r="K15" s="96"/>
      <c r="L15" s="96"/>
      <c r="M15" s="16"/>
      <c r="N15" s="16"/>
      <c r="O15" s="16"/>
      <c r="P15" s="96"/>
      <c r="Q15" s="96"/>
      <c r="R15" s="16"/>
      <c r="S15" s="16"/>
      <c r="T15" s="96"/>
      <c r="U15" s="96">
        <v>0.005</v>
      </c>
      <c r="V15" s="96">
        <v>0.1</v>
      </c>
      <c r="W15" s="116">
        <f>65/V15</f>
        <v>650</v>
      </c>
      <c r="X15" s="116">
        <f>65/U15</f>
        <v>13000</v>
      </c>
      <c r="Y15" s="96"/>
      <c r="Z15" s="96">
        <v>0.25</v>
      </c>
      <c r="AA15" s="96">
        <v>0.4</v>
      </c>
      <c r="AB15" s="98">
        <f t="shared" si="0"/>
        <v>12500</v>
      </c>
      <c r="AC15" s="98">
        <f t="shared" si="1"/>
        <v>20000</v>
      </c>
      <c r="AD15" s="96"/>
      <c r="AE15" s="96">
        <v>0.05</v>
      </c>
      <c r="AF15" s="96">
        <v>0.1</v>
      </c>
      <c r="AG15" s="16">
        <f>3463/AF15</f>
        <v>34630</v>
      </c>
      <c r="AH15" s="16">
        <f>3463/AE15</f>
        <v>69260</v>
      </c>
      <c r="AI15" s="96"/>
      <c r="AJ15" s="99"/>
      <c r="AK15" s="99"/>
      <c r="AL15" s="100"/>
      <c r="AM15" s="100"/>
      <c r="AN15" s="99"/>
      <c r="AO15" s="96"/>
      <c r="AP15" s="96"/>
      <c r="AQ15" s="16"/>
      <c r="AR15" s="16"/>
      <c r="AS15" s="96"/>
      <c r="AT15" s="109"/>
      <c r="AU15" s="108"/>
      <c r="AV15" s="100"/>
      <c r="AW15" s="100"/>
      <c r="AX15" s="101"/>
      <c r="AY15" s="112" t="s">
        <v>366</v>
      </c>
      <c r="AZ15" s="112" t="s">
        <v>368</v>
      </c>
      <c r="BA15" s="113" t="s">
        <v>361</v>
      </c>
      <c r="BB15" s="101"/>
      <c r="BC15" s="104"/>
    </row>
    <row r="16" spans="1:55" s="124" customFormat="1" ht="64.5" thickBot="1">
      <c r="A16" s="125" t="s">
        <v>112</v>
      </c>
      <c r="B16" s="126" t="s">
        <v>113</v>
      </c>
      <c r="C16" s="126" t="s">
        <v>114</v>
      </c>
      <c r="D16" s="40" t="s">
        <v>308</v>
      </c>
      <c r="E16" s="132"/>
      <c r="F16" s="63"/>
      <c r="G16" s="63"/>
      <c r="H16" s="14"/>
      <c r="I16" s="14"/>
      <c r="J16" s="14"/>
      <c r="K16" s="63"/>
      <c r="L16" s="63"/>
      <c r="M16" s="14"/>
      <c r="N16" s="14"/>
      <c r="O16" s="14"/>
      <c r="P16" s="63">
        <v>0.001</v>
      </c>
      <c r="Q16" s="63">
        <v>0.02</v>
      </c>
      <c r="R16" s="14">
        <f>1000/Q16</f>
        <v>50000</v>
      </c>
      <c r="S16" s="14">
        <f>1000/P16</f>
        <v>1000000</v>
      </c>
      <c r="T16" s="63"/>
      <c r="U16" s="63"/>
      <c r="V16" s="63"/>
      <c r="W16" s="14"/>
      <c r="X16" s="14"/>
      <c r="Y16" s="63"/>
      <c r="Z16" s="63">
        <v>0.4</v>
      </c>
      <c r="AA16" s="63">
        <v>0.59</v>
      </c>
      <c r="AB16" s="117">
        <f t="shared" si="0"/>
        <v>8474.57627118644</v>
      </c>
      <c r="AC16" s="117">
        <f t="shared" si="1"/>
        <v>12500</v>
      </c>
      <c r="AD16" s="63"/>
      <c r="AE16" s="63"/>
      <c r="AF16" s="63"/>
      <c r="AG16" s="14"/>
      <c r="AH16" s="14"/>
      <c r="AI16" s="63"/>
      <c r="AJ16" s="64"/>
      <c r="AK16" s="64"/>
      <c r="AL16" s="84"/>
      <c r="AM16" s="84"/>
      <c r="AN16" s="64"/>
      <c r="AO16" s="63"/>
      <c r="AP16" s="63"/>
      <c r="AQ16" s="14"/>
      <c r="AR16" s="14"/>
      <c r="AS16" s="63"/>
      <c r="AT16" s="55"/>
      <c r="AU16" s="120"/>
      <c r="AV16" s="84"/>
      <c r="AW16" s="84"/>
      <c r="AX16" s="56"/>
      <c r="AY16" s="13" t="s">
        <v>358</v>
      </c>
      <c r="AZ16" s="13"/>
      <c r="BA16" s="133" t="s">
        <v>359</v>
      </c>
      <c r="BB16" s="56"/>
      <c r="BC16" s="78"/>
    </row>
    <row r="17" spans="1:55" s="103" customFormat="1" ht="51.75" thickBot="1">
      <c r="A17" s="105" t="s">
        <v>510</v>
      </c>
      <c r="B17" s="106" t="s">
        <v>511</v>
      </c>
      <c r="C17" s="105" t="s">
        <v>621</v>
      </c>
      <c r="D17" s="94" t="s">
        <v>309</v>
      </c>
      <c r="E17" s="15"/>
      <c r="F17" s="96">
        <v>0.001</v>
      </c>
      <c r="G17" s="96">
        <v>0.1</v>
      </c>
      <c r="H17" s="16">
        <f>35/G17</f>
        <v>350</v>
      </c>
      <c r="I17" s="16">
        <f>35/F17</f>
        <v>35000</v>
      </c>
      <c r="J17" s="16"/>
      <c r="K17" s="96"/>
      <c r="L17" s="96"/>
      <c r="M17" s="16"/>
      <c r="N17" s="16"/>
      <c r="O17" s="16"/>
      <c r="P17" s="96"/>
      <c r="Q17" s="96"/>
      <c r="R17" s="16"/>
      <c r="S17" s="16"/>
      <c r="T17" s="96"/>
      <c r="U17" s="96">
        <v>0.005</v>
      </c>
      <c r="V17" s="96">
        <v>0.15</v>
      </c>
      <c r="W17" s="116">
        <f>65/V17</f>
        <v>433.33333333333337</v>
      </c>
      <c r="X17" s="116">
        <f>65/U17</f>
        <v>13000</v>
      </c>
      <c r="Y17" s="96"/>
      <c r="Z17" s="96">
        <v>0.009</v>
      </c>
      <c r="AA17" s="96">
        <v>0.09</v>
      </c>
      <c r="AB17" s="98">
        <f t="shared" si="0"/>
        <v>55555.555555555555</v>
      </c>
      <c r="AC17" s="98">
        <f t="shared" si="1"/>
        <v>555555.5555555556</v>
      </c>
      <c r="AD17" s="96"/>
      <c r="AE17" s="96">
        <v>0.001</v>
      </c>
      <c r="AF17" s="96">
        <v>0.01</v>
      </c>
      <c r="AG17" s="16">
        <f>3463/AF17</f>
        <v>346300</v>
      </c>
      <c r="AH17" s="16">
        <f>3463/AE17</f>
        <v>3463000</v>
      </c>
      <c r="AI17" s="96"/>
      <c r="AJ17" s="99"/>
      <c r="AK17" s="99"/>
      <c r="AL17" s="100"/>
      <c r="AM17" s="100"/>
      <c r="AN17" s="99"/>
      <c r="AO17" s="97">
        <v>0.1</v>
      </c>
      <c r="AP17" s="97">
        <v>0.25</v>
      </c>
      <c r="AQ17" s="16">
        <f>80/AP17</f>
        <v>320</v>
      </c>
      <c r="AR17" s="16">
        <f>80/AO17</f>
        <v>800</v>
      </c>
      <c r="AS17" s="97"/>
      <c r="AT17" s="107"/>
      <c r="AU17" s="108"/>
      <c r="AV17" s="100"/>
      <c r="AW17" s="100"/>
      <c r="AX17" s="101"/>
      <c r="AY17" s="114" t="s">
        <v>370</v>
      </c>
      <c r="AZ17" s="114" t="s">
        <v>371</v>
      </c>
      <c r="BA17" s="115"/>
      <c r="BB17" s="101"/>
      <c r="BC17" s="102"/>
    </row>
    <row r="18" spans="1:55" s="124" customFormat="1" ht="51.75" thickBot="1">
      <c r="A18" s="121" t="s">
        <v>512</v>
      </c>
      <c r="B18" s="122" t="s">
        <v>513</v>
      </c>
      <c r="C18" s="121" t="s">
        <v>620</v>
      </c>
      <c r="D18" s="40" t="s">
        <v>310</v>
      </c>
      <c r="E18" s="123"/>
      <c r="F18" s="63"/>
      <c r="G18" s="63"/>
      <c r="H18" s="14"/>
      <c r="I18" s="14"/>
      <c r="J18" s="14"/>
      <c r="K18" s="63">
        <v>0.001</v>
      </c>
      <c r="L18" s="63">
        <v>0.02</v>
      </c>
      <c r="M18" s="14">
        <f>20/L18</f>
        <v>1000</v>
      </c>
      <c r="N18" s="14">
        <f>20/K18</f>
        <v>20000</v>
      </c>
      <c r="O18" s="14"/>
      <c r="P18" s="63"/>
      <c r="Q18" s="63"/>
      <c r="R18" s="14"/>
      <c r="S18" s="14"/>
      <c r="T18" s="63"/>
      <c r="U18" s="63">
        <v>0.005</v>
      </c>
      <c r="V18" s="63">
        <v>0.2</v>
      </c>
      <c r="W18" s="116">
        <f>65/V18</f>
        <v>325</v>
      </c>
      <c r="X18" s="116">
        <f>65/U18</f>
        <v>13000</v>
      </c>
      <c r="Y18" s="63"/>
      <c r="Z18" s="63">
        <v>0.003</v>
      </c>
      <c r="AA18" s="63">
        <v>0.13</v>
      </c>
      <c r="AB18" s="83">
        <f t="shared" si="0"/>
        <v>38461.53846153846</v>
      </c>
      <c r="AC18" s="83">
        <f t="shared" si="1"/>
        <v>1666666.6666666667</v>
      </c>
      <c r="AD18" s="63"/>
      <c r="AE18" s="63">
        <v>0.007</v>
      </c>
      <c r="AF18" s="63">
        <v>0.07</v>
      </c>
      <c r="AG18" s="14">
        <f>3463/AF18</f>
        <v>49471.428571428565</v>
      </c>
      <c r="AH18" s="14">
        <f>3463/AE18</f>
        <v>494714.2857142857</v>
      </c>
      <c r="AI18" s="63"/>
      <c r="AJ18" s="64"/>
      <c r="AK18" s="64"/>
      <c r="AL18" s="84"/>
      <c r="AM18" s="84"/>
      <c r="AN18" s="64"/>
      <c r="AO18" s="63"/>
      <c r="AP18" s="63"/>
      <c r="AQ18" s="14"/>
      <c r="AR18" s="14"/>
      <c r="AS18" s="63"/>
      <c r="AT18" s="58"/>
      <c r="AU18" s="120"/>
      <c r="AV18" s="84"/>
      <c r="AW18" s="84"/>
      <c r="AX18" s="56"/>
      <c r="AY18" s="58" t="s">
        <v>372</v>
      </c>
      <c r="AZ18" s="58" t="s">
        <v>371</v>
      </c>
      <c r="BA18" s="58"/>
      <c r="BB18" s="56"/>
      <c r="BC18" s="76"/>
    </row>
    <row r="19" spans="1:55" s="103" customFormat="1" ht="51.75" thickBot="1">
      <c r="A19" s="105" t="s">
        <v>514</v>
      </c>
      <c r="B19" s="106" t="s">
        <v>515</v>
      </c>
      <c r="C19" s="106" t="s">
        <v>622</v>
      </c>
      <c r="D19" s="94" t="s">
        <v>311</v>
      </c>
      <c r="E19" s="15"/>
      <c r="F19" s="96"/>
      <c r="G19" s="96"/>
      <c r="H19" s="16"/>
      <c r="I19" s="16"/>
      <c r="J19" s="16"/>
      <c r="K19" s="96">
        <v>0.001</v>
      </c>
      <c r="L19" s="96">
        <v>0.02</v>
      </c>
      <c r="M19" s="16">
        <f>20/L19</f>
        <v>1000</v>
      </c>
      <c r="N19" s="16">
        <f>20/K19</f>
        <v>20000</v>
      </c>
      <c r="O19" s="16"/>
      <c r="P19" s="96"/>
      <c r="Q19" s="96"/>
      <c r="R19" s="16"/>
      <c r="S19" s="16"/>
      <c r="T19" s="96"/>
      <c r="U19" s="96">
        <v>0.005</v>
      </c>
      <c r="V19" s="96">
        <v>0.15</v>
      </c>
      <c r="W19" s="116">
        <f>65/V19</f>
        <v>433.33333333333337</v>
      </c>
      <c r="X19" s="116">
        <f>65/U19</f>
        <v>13000</v>
      </c>
      <c r="Y19" s="96"/>
      <c r="Z19" s="96">
        <v>0.003</v>
      </c>
      <c r="AA19" s="96">
        <v>0.13</v>
      </c>
      <c r="AB19" s="98">
        <f t="shared" si="0"/>
        <v>38461.53846153846</v>
      </c>
      <c r="AC19" s="98">
        <f t="shared" si="1"/>
        <v>1666666.6666666667</v>
      </c>
      <c r="AD19" s="96"/>
      <c r="AE19" s="96">
        <v>0.007</v>
      </c>
      <c r="AF19" s="96">
        <v>0.07</v>
      </c>
      <c r="AG19" s="16">
        <f>3463/AF19</f>
        <v>49471.428571428565</v>
      </c>
      <c r="AH19" s="16">
        <f>3463/AE19</f>
        <v>494714.2857142857</v>
      </c>
      <c r="AI19" s="96"/>
      <c r="AJ19" s="99"/>
      <c r="AK19" s="99"/>
      <c r="AL19" s="100"/>
      <c r="AM19" s="100"/>
      <c r="AN19" s="99"/>
      <c r="AO19" s="96"/>
      <c r="AP19" s="96"/>
      <c r="AQ19" s="16"/>
      <c r="AR19" s="16"/>
      <c r="AS19" s="96"/>
      <c r="AT19" s="107"/>
      <c r="AU19" s="108"/>
      <c r="AV19" s="100"/>
      <c r="AW19" s="100"/>
      <c r="AX19" s="101"/>
      <c r="AY19" s="114" t="s">
        <v>374</v>
      </c>
      <c r="AZ19" s="114" t="s">
        <v>368</v>
      </c>
      <c r="BA19" s="114"/>
      <c r="BB19" s="101"/>
      <c r="BC19" s="102"/>
    </row>
    <row r="20" spans="1:55" s="124" customFormat="1" ht="64.5" thickBot="1">
      <c r="A20" s="121" t="s">
        <v>516</v>
      </c>
      <c r="B20" s="122" t="s">
        <v>517</v>
      </c>
      <c r="C20" s="122" t="s">
        <v>42</v>
      </c>
      <c r="D20" s="40" t="s">
        <v>312</v>
      </c>
      <c r="E20" s="123"/>
      <c r="F20" s="63"/>
      <c r="G20" s="63"/>
      <c r="H20" s="14"/>
      <c r="I20" s="14"/>
      <c r="J20" s="14"/>
      <c r="K20" s="63"/>
      <c r="L20" s="63"/>
      <c r="M20" s="14"/>
      <c r="N20" s="14"/>
      <c r="O20" s="14"/>
      <c r="P20" s="63"/>
      <c r="Q20" s="63"/>
      <c r="R20" s="14"/>
      <c r="S20" s="14"/>
      <c r="T20" s="63"/>
      <c r="U20" s="63">
        <v>0.005</v>
      </c>
      <c r="V20" s="63">
        <v>0.2</v>
      </c>
      <c r="W20" s="116">
        <f>65/V20</f>
        <v>325</v>
      </c>
      <c r="X20" s="116">
        <f>65/U20</f>
        <v>13000</v>
      </c>
      <c r="Y20" s="63"/>
      <c r="Z20" s="63">
        <v>0.009</v>
      </c>
      <c r="AA20" s="63">
        <v>0.18</v>
      </c>
      <c r="AB20" s="83">
        <f t="shared" si="0"/>
        <v>27777.777777777777</v>
      </c>
      <c r="AC20" s="83">
        <f t="shared" si="1"/>
        <v>555555.5555555556</v>
      </c>
      <c r="AD20" s="63"/>
      <c r="AE20" s="63">
        <v>0.001</v>
      </c>
      <c r="AF20" s="63">
        <v>0.02</v>
      </c>
      <c r="AG20" s="14">
        <f>3463/AF20</f>
        <v>173150</v>
      </c>
      <c r="AH20" s="14">
        <f>3463/AE20</f>
        <v>3463000</v>
      </c>
      <c r="AI20" s="63"/>
      <c r="AJ20" s="64"/>
      <c r="AK20" s="64"/>
      <c r="AL20" s="84"/>
      <c r="AM20" s="84"/>
      <c r="AN20" s="64"/>
      <c r="AO20" s="63"/>
      <c r="AP20" s="63"/>
      <c r="AQ20" s="14"/>
      <c r="AR20" s="14"/>
      <c r="AS20" s="63"/>
      <c r="AT20" s="58"/>
      <c r="AU20" s="120"/>
      <c r="AV20" s="84"/>
      <c r="AW20" s="84"/>
      <c r="AX20" s="56"/>
      <c r="AY20" s="58" t="s">
        <v>370</v>
      </c>
      <c r="AZ20" s="58" t="s">
        <v>371</v>
      </c>
      <c r="BA20" s="58" t="s">
        <v>375</v>
      </c>
      <c r="BB20" s="56"/>
      <c r="BC20" s="76"/>
    </row>
    <row r="21" spans="1:55" s="103" customFormat="1" ht="51.75" thickBot="1">
      <c r="A21" s="105" t="s">
        <v>518</v>
      </c>
      <c r="B21" s="106" t="s">
        <v>519</v>
      </c>
      <c r="C21" s="106" t="s">
        <v>43</v>
      </c>
      <c r="D21" s="94" t="s">
        <v>313</v>
      </c>
      <c r="E21" s="15"/>
      <c r="F21" s="96"/>
      <c r="G21" s="96"/>
      <c r="H21" s="16"/>
      <c r="I21" s="16"/>
      <c r="J21" s="16"/>
      <c r="K21" s="96"/>
      <c r="L21" s="96"/>
      <c r="M21" s="16"/>
      <c r="N21" s="16"/>
      <c r="O21" s="16"/>
      <c r="P21" s="96"/>
      <c r="Q21" s="96"/>
      <c r="R21" s="16"/>
      <c r="S21" s="16"/>
      <c r="T21" s="96"/>
      <c r="U21" s="96"/>
      <c r="V21" s="96"/>
      <c r="W21" s="16"/>
      <c r="X21" s="16"/>
      <c r="Y21" s="96"/>
      <c r="Z21" s="96">
        <v>0.4</v>
      </c>
      <c r="AA21" s="96">
        <v>0.6</v>
      </c>
      <c r="AB21" s="117">
        <f t="shared" si="0"/>
        <v>8333.333333333334</v>
      </c>
      <c r="AC21" s="117">
        <f t="shared" si="1"/>
        <v>12500</v>
      </c>
      <c r="AD21" s="96"/>
      <c r="AE21" s="96"/>
      <c r="AF21" s="96"/>
      <c r="AG21" s="16"/>
      <c r="AH21" s="16"/>
      <c r="AI21" s="96"/>
      <c r="AJ21" s="99"/>
      <c r="AK21" s="99"/>
      <c r="AL21" s="100"/>
      <c r="AM21" s="100"/>
      <c r="AN21" s="99"/>
      <c r="AO21" s="96"/>
      <c r="AP21" s="96"/>
      <c r="AQ21" s="16"/>
      <c r="AR21" s="16"/>
      <c r="AS21" s="96"/>
      <c r="AT21" s="107"/>
      <c r="AU21" s="108"/>
      <c r="AV21" s="100"/>
      <c r="AW21" s="100"/>
      <c r="AX21" s="101"/>
      <c r="AY21" s="114" t="s">
        <v>377</v>
      </c>
      <c r="AZ21" s="114"/>
      <c r="BA21" s="114"/>
      <c r="BB21" s="101"/>
      <c r="BC21" s="104"/>
    </row>
    <row r="22" spans="1:55" s="124" customFormat="1" ht="77.25" thickBot="1">
      <c r="A22" s="121" t="s">
        <v>520</v>
      </c>
      <c r="B22" s="122" t="s">
        <v>521</v>
      </c>
      <c r="C22" s="122" t="s">
        <v>44</v>
      </c>
      <c r="D22" s="40" t="s">
        <v>314</v>
      </c>
      <c r="E22" s="123"/>
      <c r="F22" s="63"/>
      <c r="G22" s="63"/>
      <c r="H22" s="14"/>
      <c r="I22" s="14"/>
      <c r="J22" s="14"/>
      <c r="K22" s="63">
        <v>0.001</v>
      </c>
      <c r="L22" s="63">
        <v>0.02</v>
      </c>
      <c r="M22" s="14">
        <f>20/L22</f>
        <v>1000</v>
      </c>
      <c r="N22" s="14">
        <f>20/K22</f>
        <v>20000</v>
      </c>
      <c r="O22" s="14"/>
      <c r="P22" s="63"/>
      <c r="Q22" s="63"/>
      <c r="R22" s="14"/>
      <c r="S22" s="14"/>
      <c r="T22" s="63"/>
      <c r="U22" s="63">
        <v>0.005</v>
      </c>
      <c r="V22" s="63">
        <v>0.15</v>
      </c>
      <c r="W22" s="116">
        <f>65/V22</f>
        <v>433.33333333333337</v>
      </c>
      <c r="X22" s="116">
        <f>65/U22</f>
        <v>13000</v>
      </c>
      <c r="Y22" s="63"/>
      <c r="Z22" s="63">
        <v>0.01</v>
      </c>
      <c r="AA22" s="63">
        <v>0.29</v>
      </c>
      <c r="AB22" s="83">
        <f t="shared" si="0"/>
        <v>17241.37931034483</v>
      </c>
      <c r="AC22" s="83">
        <f t="shared" si="1"/>
        <v>500000</v>
      </c>
      <c r="AD22" s="63"/>
      <c r="AE22" s="63">
        <v>0.01</v>
      </c>
      <c r="AF22" s="63">
        <v>0.09</v>
      </c>
      <c r="AG22" s="14">
        <f>3463/AF22</f>
        <v>38477.77777777778</v>
      </c>
      <c r="AH22" s="14">
        <f>3463/AE22</f>
        <v>346300</v>
      </c>
      <c r="AI22" s="63"/>
      <c r="AJ22" s="64"/>
      <c r="AK22" s="64"/>
      <c r="AL22" s="84"/>
      <c r="AM22" s="84"/>
      <c r="AN22" s="64"/>
      <c r="AO22" s="63"/>
      <c r="AP22" s="63"/>
      <c r="AQ22" s="14"/>
      <c r="AR22" s="14"/>
      <c r="AS22" s="63"/>
      <c r="AT22" s="58"/>
      <c r="AU22" s="120"/>
      <c r="AV22" s="84"/>
      <c r="AW22" s="84"/>
      <c r="AX22" s="56"/>
      <c r="AY22" s="58" t="s">
        <v>377</v>
      </c>
      <c r="AZ22" s="58" t="s">
        <v>368</v>
      </c>
      <c r="BA22" s="58" t="s">
        <v>369</v>
      </c>
      <c r="BB22" s="56"/>
      <c r="BC22" s="78"/>
    </row>
    <row r="23" spans="1:55" s="103" customFormat="1" ht="51.75" thickBot="1">
      <c r="A23" s="105" t="s">
        <v>522</v>
      </c>
      <c r="B23" s="106" t="s">
        <v>523</v>
      </c>
      <c r="C23" s="106" t="s">
        <v>524</v>
      </c>
      <c r="D23" s="94" t="s">
        <v>349</v>
      </c>
      <c r="E23" s="15"/>
      <c r="F23" s="96"/>
      <c r="G23" s="96"/>
      <c r="H23" s="16"/>
      <c r="I23" s="16"/>
      <c r="J23" s="16"/>
      <c r="K23" s="96"/>
      <c r="L23" s="96"/>
      <c r="M23" s="16"/>
      <c r="N23" s="16"/>
      <c r="O23" s="16"/>
      <c r="P23" s="96"/>
      <c r="Q23" s="96"/>
      <c r="R23" s="16"/>
      <c r="S23" s="16"/>
      <c r="T23" s="96"/>
      <c r="U23" s="96"/>
      <c r="V23" s="96"/>
      <c r="W23" s="16"/>
      <c r="X23" s="16"/>
      <c r="Y23" s="96"/>
      <c r="Z23" s="96">
        <v>0.35</v>
      </c>
      <c r="AA23" s="96">
        <v>0.585</v>
      </c>
      <c r="AB23" s="98">
        <f t="shared" si="0"/>
        <v>8547.008547008547</v>
      </c>
      <c r="AC23" s="98">
        <f t="shared" si="1"/>
        <v>14285.714285714286</v>
      </c>
      <c r="AD23" s="96"/>
      <c r="AE23" s="96">
        <v>0.005</v>
      </c>
      <c r="AF23" s="96">
        <v>0.05</v>
      </c>
      <c r="AG23" s="116">
        <f>3463/AF23</f>
        <v>69260</v>
      </c>
      <c r="AH23" s="116">
        <f>3463/AE23</f>
        <v>692600</v>
      </c>
      <c r="AI23" s="96"/>
      <c r="AJ23" s="99"/>
      <c r="AK23" s="99"/>
      <c r="AL23" s="100"/>
      <c r="AM23" s="100"/>
      <c r="AN23" s="99"/>
      <c r="AO23" s="96"/>
      <c r="AP23" s="96"/>
      <c r="AQ23" s="16"/>
      <c r="AR23" s="16"/>
      <c r="AS23" s="96"/>
      <c r="AT23" s="107"/>
      <c r="AU23" s="108"/>
      <c r="AV23" s="100"/>
      <c r="AW23" s="100"/>
      <c r="AX23" s="101"/>
      <c r="AY23" s="114" t="s">
        <v>358</v>
      </c>
      <c r="AZ23" s="114"/>
      <c r="BA23" s="114" t="s">
        <v>359</v>
      </c>
      <c r="BB23" s="101"/>
      <c r="BC23" s="104"/>
    </row>
    <row r="24" spans="1:55" s="124" customFormat="1" ht="51.75" thickBot="1">
      <c r="A24" s="121" t="s">
        <v>525</v>
      </c>
      <c r="B24" s="122" t="s">
        <v>526</v>
      </c>
      <c r="C24" s="122" t="s">
        <v>527</v>
      </c>
      <c r="D24" s="40" t="s">
        <v>315</v>
      </c>
      <c r="E24" s="123"/>
      <c r="F24" s="63"/>
      <c r="G24" s="63"/>
      <c r="H24" s="14"/>
      <c r="I24" s="14"/>
      <c r="J24" s="14"/>
      <c r="K24" s="63">
        <v>0.001</v>
      </c>
      <c r="L24" s="63">
        <v>0.02</v>
      </c>
      <c r="M24" s="14">
        <f>20/L24</f>
        <v>1000</v>
      </c>
      <c r="N24" s="14">
        <f>20/K24</f>
        <v>20000</v>
      </c>
      <c r="O24" s="14"/>
      <c r="P24" s="63"/>
      <c r="Q24" s="63"/>
      <c r="R24" s="14"/>
      <c r="S24" s="14"/>
      <c r="T24" s="63"/>
      <c r="U24" s="63">
        <v>0.005</v>
      </c>
      <c r="V24" s="63">
        <v>0.1</v>
      </c>
      <c r="W24" s="116">
        <f>65/V24</f>
        <v>650</v>
      </c>
      <c r="X24" s="116">
        <f>65/U24</f>
        <v>13000</v>
      </c>
      <c r="Y24" s="63"/>
      <c r="Z24" s="63">
        <v>0.09</v>
      </c>
      <c r="AA24" s="63">
        <v>0.2</v>
      </c>
      <c r="AB24" s="83">
        <f t="shared" si="0"/>
        <v>25000</v>
      </c>
      <c r="AC24" s="83">
        <f t="shared" si="1"/>
        <v>55555.555555555555</v>
      </c>
      <c r="AD24" s="63"/>
      <c r="AE24" s="63">
        <v>0.01</v>
      </c>
      <c r="AF24" s="63">
        <v>0.1</v>
      </c>
      <c r="AG24" s="14">
        <f>3463/AF24</f>
        <v>34630</v>
      </c>
      <c r="AH24" s="14">
        <f>3463/AE24</f>
        <v>346300</v>
      </c>
      <c r="AI24" s="63"/>
      <c r="AJ24" s="64"/>
      <c r="AK24" s="64"/>
      <c r="AL24" s="84"/>
      <c r="AM24" s="84"/>
      <c r="AN24" s="64"/>
      <c r="AO24" s="63"/>
      <c r="AP24" s="63"/>
      <c r="AQ24" s="14"/>
      <c r="AR24" s="14"/>
      <c r="AS24" s="63"/>
      <c r="AT24" s="58"/>
      <c r="AU24" s="120"/>
      <c r="AV24" s="84"/>
      <c r="AW24" s="84"/>
      <c r="AX24" s="56"/>
      <c r="AY24" s="58" t="s">
        <v>372</v>
      </c>
      <c r="AZ24" s="58" t="s">
        <v>364</v>
      </c>
      <c r="BA24" s="58" t="s">
        <v>361</v>
      </c>
      <c r="BB24" s="56"/>
      <c r="BC24" s="76"/>
    </row>
    <row r="25" spans="1:55" s="103" customFormat="1" ht="51.75" thickBot="1">
      <c r="A25" s="106" t="s">
        <v>128</v>
      </c>
      <c r="B25" s="106" t="s">
        <v>129</v>
      </c>
      <c r="C25" s="106" t="s">
        <v>130</v>
      </c>
      <c r="D25" s="94" t="s">
        <v>316</v>
      </c>
      <c r="E25" s="15"/>
      <c r="F25" s="96">
        <v>0.001</v>
      </c>
      <c r="G25" s="96">
        <v>0.05</v>
      </c>
      <c r="H25" s="16">
        <f>35/G25</f>
        <v>700</v>
      </c>
      <c r="I25" s="16">
        <f>35/F25</f>
        <v>35000</v>
      </c>
      <c r="J25" s="16"/>
      <c r="K25" s="96"/>
      <c r="L25" s="96"/>
      <c r="M25" s="16"/>
      <c r="N25" s="16"/>
      <c r="O25" s="16"/>
      <c r="P25" s="96"/>
      <c r="Q25" s="96"/>
      <c r="R25" s="16"/>
      <c r="S25" s="16"/>
      <c r="T25" s="96"/>
      <c r="U25" s="96"/>
      <c r="V25" s="96"/>
      <c r="W25" s="16"/>
      <c r="X25" s="16"/>
      <c r="Y25" s="96"/>
      <c r="Z25" s="96">
        <v>0.48</v>
      </c>
      <c r="AA25" s="96">
        <v>0.79</v>
      </c>
      <c r="AB25" s="98">
        <f t="shared" si="0"/>
        <v>6329.113924050633</v>
      </c>
      <c r="AC25" s="98">
        <f t="shared" si="1"/>
        <v>10416.666666666668</v>
      </c>
      <c r="AD25" s="96"/>
      <c r="AE25" s="96"/>
      <c r="AF25" s="96"/>
      <c r="AG25" s="16"/>
      <c r="AH25" s="16"/>
      <c r="AI25" s="96"/>
      <c r="AJ25" s="96">
        <v>0.0001</v>
      </c>
      <c r="AK25" s="96">
        <v>0.005</v>
      </c>
      <c r="AL25" s="16">
        <f>80/AK25</f>
        <v>16000</v>
      </c>
      <c r="AM25" s="16">
        <f>80/AJ25</f>
        <v>800000</v>
      </c>
      <c r="AN25" s="96"/>
      <c r="AO25" s="96">
        <v>0.005</v>
      </c>
      <c r="AP25" s="96">
        <v>0.15</v>
      </c>
      <c r="AQ25" s="116">
        <f>80/AP25</f>
        <v>533.3333333333334</v>
      </c>
      <c r="AR25" s="116">
        <f>80/AO25</f>
        <v>16000</v>
      </c>
      <c r="AS25" s="96"/>
      <c r="AT25" s="109">
        <v>0.001</v>
      </c>
      <c r="AU25" s="108">
        <v>0.01</v>
      </c>
      <c r="AV25" s="16">
        <f>80/AU25</f>
        <v>8000</v>
      </c>
      <c r="AW25" s="16">
        <f>80/AT25</f>
        <v>80000</v>
      </c>
      <c r="AX25" s="101"/>
      <c r="AY25" s="114" t="s">
        <v>378</v>
      </c>
      <c r="AZ25" s="114"/>
      <c r="BA25" s="114" t="s">
        <v>367</v>
      </c>
      <c r="BB25" s="101"/>
      <c r="BC25" s="102"/>
    </row>
    <row r="26" spans="1:55" s="124" customFormat="1" ht="51.75" thickBot="1">
      <c r="A26" s="121" t="s">
        <v>115</v>
      </c>
      <c r="B26" s="122" t="s">
        <v>116</v>
      </c>
      <c r="C26" s="122" t="s">
        <v>117</v>
      </c>
      <c r="D26" s="40" t="s">
        <v>350</v>
      </c>
      <c r="E26" s="123"/>
      <c r="F26" s="63">
        <v>0.0001</v>
      </c>
      <c r="G26" s="63">
        <v>0.005</v>
      </c>
      <c r="H26" s="14">
        <f>35/G26</f>
        <v>7000</v>
      </c>
      <c r="I26" s="14">
        <f>35/F26</f>
        <v>350000</v>
      </c>
      <c r="J26" s="14"/>
      <c r="K26" s="63"/>
      <c r="L26" s="63"/>
      <c r="M26" s="14"/>
      <c r="N26" s="14"/>
      <c r="O26" s="14"/>
      <c r="P26" s="63">
        <v>0.001</v>
      </c>
      <c r="Q26" s="63">
        <v>0.02</v>
      </c>
      <c r="R26" s="14">
        <f>1000/Q26</f>
        <v>50000</v>
      </c>
      <c r="S26" s="14">
        <f>1000/P26</f>
        <v>1000000</v>
      </c>
      <c r="T26" s="63"/>
      <c r="U26" s="63"/>
      <c r="V26" s="63"/>
      <c r="W26" s="14"/>
      <c r="X26" s="14"/>
      <c r="Y26" s="63"/>
      <c r="Z26" s="63">
        <v>0.93</v>
      </c>
      <c r="AA26" s="63">
        <v>0.998</v>
      </c>
      <c r="AB26" s="83">
        <f t="shared" si="0"/>
        <v>5010.0200400801605</v>
      </c>
      <c r="AC26" s="83">
        <f t="shared" si="1"/>
        <v>5376.344086021505</v>
      </c>
      <c r="AD26" s="63"/>
      <c r="AE26" s="63">
        <v>0.001</v>
      </c>
      <c r="AF26" s="63">
        <v>0.02</v>
      </c>
      <c r="AG26" s="116">
        <f>3463/AF26</f>
        <v>173150</v>
      </c>
      <c r="AH26" s="116">
        <f>3463/AE26</f>
        <v>3463000</v>
      </c>
      <c r="AI26" s="63"/>
      <c r="AJ26" s="64"/>
      <c r="AK26" s="64"/>
      <c r="AL26" s="84"/>
      <c r="AM26" s="84"/>
      <c r="AN26" s="64"/>
      <c r="AO26" s="63">
        <v>0.001</v>
      </c>
      <c r="AP26" s="63">
        <v>0.04</v>
      </c>
      <c r="AQ26" s="14">
        <f>80/AP26</f>
        <v>2000</v>
      </c>
      <c r="AR26" s="14">
        <f>80/AO26</f>
        <v>80000</v>
      </c>
      <c r="AS26" s="63"/>
      <c r="AT26" s="58"/>
      <c r="AU26" s="120"/>
      <c r="AV26" s="84"/>
      <c r="AW26" s="84"/>
      <c r="AX26" s="56"/>
      <c r="AY26" s="58"/>
      <c r="AZ26" s="58"/>
      <c r="BA26" s="58"/>
      <c r="BB26" s="56"/>
      <c r="BC26" s="78"/>
    </row>
    <row r="27" spans="1:55" s="103" customFormat="1" ht="39" thickBot="1">
      <c r="A27" s="105" t="s">
        <v>528</v>
      </c>
      <c r="B27" s="106" t="s">
        <v>529</v>
      </c>
      <c r="C27" s="106" t="s">
        <v>45</v>
      </c>
      <c r="D27" s="94" t="s">
        <v>318</v>
      </c>
      <c r="E27" s="15"/>
      <c r="F27" s="96"/>
      <c r="G27" s="96"/>
      <c r="H27" s="16"/>
      <c r="I27" s="16"/>
      <c r="J27" s="16"/>
      <c r="K27" s="96"/>
      <c r="L27" s="96"/>
      <c r="M27" s="16"/>
      <c r="N27" s="16"/>
      <c r="O27" s="16"/>
      <c r="P27" s="96"/>
      <c r="Q27" s="96"/>
      <c r="R27" s="16"/>
      <c r="S27" s="16"/>
      <c r="T27" s="96"/>
      <c r="U27" s="96">
        <v>0.005</v>
      </c>
      <c r="V27" s="96">
        <v>0.1</v>
      </c>
      <c r="W27" s="116">
        <f>65/V27</f>
        <v>650</v>
      </c>
      <c r="X27" s="116">
        <f>65/U27</f>
        <v>13000</v>
      </c>
      <c r="Y27" s="96"/>
      <c r="Z27" s="96">
        <v>0.05</v>
      </c>
      <c r="AA27" s="96">
        <v>0.15</v>
      </c>
      <c r="AB27" s="98">
        <f t="shared" si="0"/>
        <v>33333.333333333336</v>
      </c>
      <c r="AC27" s="98">
        <f t="shared" si="1"/>
        <v>100000</v>
      </c>
      <c r="AD27" s="96"/>
      <c r="AE27" s="96"/>
      <c r="AF27" s="96"/>
      <c r="AG27" s="16"/>
      <c r="AH27" s="16"/>
      <c r="AI27" s="96"/>
      <c r="AJ27" s="99"/>
      <c r="AK27" s="99"/>
      <c r="AL27" s="100"/>
      <c r="AM27" s="100"/>
      <c r="AN27" s="99"/>
      <c r="AO27" s="96"/>
      <c r="AP27" s="96"/>
      <c r="AQ27" s="16"/>
      <c r="AR27" s="16"/>
      <c r="AS27" s="96"/>
      <c r="AT27" s="107"/>
      <c r="AU27" s="108"/>
      <c r="AV27" s="100"/>
      <c r="AW27" s="100"/>
      <c r="AX27" s="101"/>
      <c r="AY27" s="114" t="s">
        <v>380</v>
      </c>
      <c r="AZ27" s="114" t="s">
        <v>364</v>
      </c>
      <c r="BA27" s="114" t="s">
        <v>361</v>
      </c>
      <c r="BB27" s="101"/>
      <c r="BC27" s="102"/>
    </row>
    <row r="28" spans="1:55" s="124" customFormat="1" ht="51.75" thickBot="1">
      <c r="A28" s="121" t="s">
        <v>421</v>
      </c>
      <c r="B28" s="122" t="s">
        <v>530</v>
      </c>
      <c r="C28" s="122" t="s">
        <v>46</v>
      </c>
      <c r="D28" s="40" t="s">
        <v>319</v>
      </c>
      <c r="E28" s="123"/>
      <c r="F28" s="63"/>
      <c r="G28" s="63"/>
      <c r="H28" s="14"/>
      <c r="I28" s="14"/>
      <c r="J28" s="14"/>
      <c r="K28" s="63"/>
      <c r="L28" s="63"/>
      <c r="M28" s="14"/>
      <c r="N28" s="14"/>
      <c r="O28" s="14"/>
      <c r="P28" s="63"/>
      <c r="Q28" s="63"/>
      <c r="R28" s="14"/>
      <c r="S28" s="14"/>
      <c r="T28" s="63"/>
      <c r="U28" s="63">
        <v>0.005</v>
      </c>
      <c r="V28" s="63">
        <v>0.2</v>
      </c>
      <c r="W28" s="116">
        <f aca="true" t="shared" si="2" ref="W28:W34">65/V28</f>
        <v>325</v>
      </c>
      <c r="X28" s="116">
        <f aca="true" t="shared" si="3" ref="X28:X34">65/U28</f>
        <v>13000</v>
      </c>
      <c r="Y28" s="63"/>
      <c r="Z28" s="63">
        <v>0.005</v>
      </c>
      <c r="AA28" s="63">
        <v>0.18</v>
      </c>
      <c r="AB28" s="83">
        <f t="shared" si="0"/>
        <v>27777.777777777777</v>
      </c>
      <c r="AC28" s="83">
        <f t="shared" si="1"/>
        <v>1000000</v>
      </c>
      <c r="AD28" s="63"/>
      <c r="AE28" s="63">
        <v>0.005</v>
      </c>
      <c r="AF28" s="63">
        <v>0.02</v>
      </c>
      <c r="AG28" s="14">
        <f aca="true" t="shared" si="4" ref="AG28:AG34">3463/AF28</f>
        <v>173150</v>
      </c>
      <c r="AH28" s="14">
        <f aca="true" t="shared" si="5" ref="AH28:AH34">3463/AE28</f>
        <v>692600</v>
      </c>
      <c r="AI28" s="63"/>
      <c r="AJ28" s="64"/>
      <c r="AK28" s="64"/>
      <c r="AL28" s="84"/>
      <c r="AM28" s="84"/>
      <c r="AN28" s="64"/>
      <c r="AO28" s="63"/>
      <c r="AP28" s="63"/>
      <c r="AQ28" s="14"/>
      <c r="AR28" s="14"/>
      <c r="AS28" s="63"/>
      <c r="AT28" s="58"/>
      <c r="AU28" s="120"/>
      <c r="AV28" s="84"/>
      <c r="AW28" s="84"/>
      <c r="AX28" s="56"/>
      <c r="AY28" s="58" t="s">
        <v>370</v>
      </c>
      <c r="AZ28" s="58" t="s">
        <v>371</v>
      </c>
      <c r="BA28" s="58" t="s">
        <v>375</v>
      </c>
      <c r="BB28" s="56"/>
      <c r="BC28" s="76"/>
    </row>
    <row r="29" spans="1:55" s="103" customFormat="1" ht="64.5" thickBot="1">
      <c r="A29" s="105" t="s">
        <v>531</v>
      </c>
      <c r="B29" s="106" t="s">
        <v>532</v>
      </c>
      <c r="C29" s="106" t="s">
        <v>47</v>
      </c>
      <c r="D29" s="94" t="s">
        <v>320</v>
      </c>
      <c r="E29" s="15"/>
      <c r="F29" s="96">
        <v>0.001</v>
      </c>
      <c r="G29" s="96">
        <v>0.03</v>
      </c>
      <c r="H29" s="16">
        <f>35/G29</f>
        <v>1166.6666666666667</v>
      </c>
      <c r="I29" s="16">
        <f>35/F29</f>
        <v>35000</v>
      </c>
      <c r="J29" s="16"/>
      <c r="K29" s="96"/>
      <c r="L29" s="96"/>
      <c r="M29" s="16"/>
      <c r="N29" s="16"/>
      <c r="O29" s="16"/>
      <c r="P29" s="96"/>
      <c r="Q29" s="96"/>
      <c r="R29" s="16"/>
      <c r="S29" s="16"/>
      <c r="T29" s="96"/>
      <c r="U29" s="96">
        <v>0.005</v>
      </c>
      <c r="V29" s="96">
        <v>0.1</v>
      </c>
      <c r="W29" s="116">
        <f t="shared" si="2"/>
        <v>650</v>
      </c>
      <c r="X29" s="116">
        <f t="shared" si="3"/>
        <v>13000</v>
      </c>
      <c r="Y29" s="96"/>
      <c r="Z29" s="96">
        <v>0.049</v>
      </c>
      <c r="AA29" s="96">
        <v>0.135</v>
      </c>
      <c r="AB29" s="98">
        <f t="shared" si="0"/>
        <v>37037.03703703704</v>
      </c>
      <c r="AC29" s="98">
        <f t="shared" si="1"/>
        <v>102040.8163265306</v>
      </c>
      <c r="AD29" s="96"/>
      <c r="AE29" s="96">
        <v>0.001</v>
      </c>
      <c r="AF29" s="96">
        <v>0.015</v>
      </c>
      <c r="AG29" s="16">
        <f t="shared" si="4"/>
        <v>230866.6666666667</v>
      </c>
      <c r="AH29" s="16">
        <f t="shared" si="5"/>
        <v>3463000</v>
      </c>
      <c r="AI29" s="96"/>
      <c r="AJ29" s="99"/>
      <c r="AK29" s="99"/>
      <c r="AL29" s="100"/>
      <c r="AM29" s="100"/>
      <c r="AN29" s="99"/>
      <c r="AO29" s="96">
        <v>0.005</v>
      </c>
      <c r="AP29" s="96">
        <v>0.1</v>
      </c>
      <c r="AQ29" s="16">
        <f>80/AP29</f>
        <v>800</v>
      </c>
      <c r="AR29" s="16">
        <f>80/AO29</f>
        <v>16000</v>
      </c>
      <c r="AS29" s="96"/>
      <c r="AT29" s="107"/>
      <c r="AU29" s="108"/>
      <c r="AV29" s="100"/>
      <c r="AW29" s="100"/>
      <c r="AX29" s="101"/>
      <c r="AY29" s="114" t="s">
        <v>381</v>
      </c>
      <c r="AZ29" s="114" t="s">
        <v>368</v>
      </c>
      <c r="BA29" s="114" t="s">
        <v>367</v>
      </c>
      <c r="BB29" s="101"/>
      <c r="BC29" s="102"/>
    </row>
    <row r="30" spans="1:55" s="124" customFormat="1" ht="51.75" thickBot="1">
      <c r="A30" s="121" t="s">
        <v>533</v>
      </c>
      <c r="B30" s="122" t="s">
        <v>534</v>
      </c>
      <c r="C30" s="122" t="s">
        <v>48</v>
      </c>
      <c r="D30" s="40" t="s">
        <v>321</v>
      </c>
      <c r="E30" s="123"/>
      <c r="F30" s="63"/>
      <c r="G30" s="63"/>
      <c r="H30" s="14"/>
      <c r="I30" s="14"/>
      <c r="J30" s="14"/>
      <c r="K30" s="63"/>
      <c r="L30" s="63"/>
      <c r="M30" s="14"/>
      <c r="N30" s="14"/>
      <c r="O30" s="14"/>
      <c r="P30" s="63"/>
      <c r="Q30" s="63"/>
      <c r="R30" s="14"/>
      <c r="S30" s="14"/>
      <c r="T30" s="63"/>
      <c r="U30" s="63">
        <v>0.005</v>
      </c>
      <c r="V30" s="63">
        <v>0.15</v>
      </c>
      <c r="W30" s="116">
        <f t="shared" si="2"/>
        <v>433.33333333333337</v>
      </c>
      <c r="X30" s="116">
        <f t="shared" si="3"/>
        <v>13000</v>
      </c>
      <c r="Y30" s="63"/>
      <c r="Z30" s="63">
        <v>0.049</v>
      </c>
      <c r="AA30" s="63">
        <v>0.135</v>
      </c>
      <c r="AB30" s="83">
        <f t="shared" si="0"/>
        <v>37037.03703703704</v>
      </c>
      <c r="AC30" s="83">
        <f t="shared" si="1"/>
        <v>102040.8163265306</v>
      </c>
      <c r="AD30" s="63"/>
      <c r="AE30" s="63">
        <v>0.001</v>
      </c>
      <c r="AF30" s="63">
        <v>0.015</v>
      </c>
      <c r="AG30" s="14">
        <f t="shared" si="4"/>
        <v>230866.6666666667</v>
      </c>
      <c r="AH30" s="14">
        <f t="shared" si="5"/>
        <v>3463000</v>
      </c>
      <c r="AI30" s="63"/>
      <c r="AJ30" s="64"/>
      <c r="AK30" s="64"/>
      <c r="AL30" s="84"/>
      <c r="AM30" s="84"/>
      <c r="AN30" s="64"/>
      <c r="AO30" s="63"/>
      <c r="AP30" s="63"/>
      <c r="AQ30" s="14"/>
      <c r="AR30" s="14"/>
      <c r="AS30" s="63"/>
      <c r="AT30" s="58"/>
      <c r="AU30" s="120"/>
      <c r="AV30" s="84"/>
      <c r="AW30" s="84"/>
      <c r="AX30" s="56"/>
      <c r="AY30" s="58" t="s">
        <v>382</v>
      </c>
      <c r="AZ30" s="58" t="s">
        <v>368</v>
      </c>
      <c r="BA30" s="58" t="s">
        <v>363</v>
      </c>
      <c r="BB30" s="56"/>
      <c r="BC30" s="76"/>
    </row>
    <row r="31" spans="1:55" s="103" customFormat="1" ht="64.5" thickBot="1">
      <c r="A31" s="105" t="s">
        <v>535</v>
      </c>
      <c r="B31" s="106" t="s">
        <v>536</v>
      </c>
      <c r="C31" s="106" t="s">
        <v>50</v>
      </c>
      <c r="D31" s="94" t="s">
        <v>322</v>
      </c>
      <c r="E31" s="15"/>
      <c r="F31" s="96">
        <v>0.0005</v>
      </c>
      <c r="G31" s="96">
        <v>0.005</v>
      </c>
      <c r="H31" s="16">
        <f>35/G31</f>
        <v>7000</v>
      </c>
      <c r="I31" s="16">
        <f>35/F31</f>
        <v>70000</v>
      </c>
      <c r="J31" s="16"/>
      <c r="K31" s="96"/>
      <c r="L31" s="96"/>
      <c r="M31" s="16"/>
      <c r="N31" s="16"/>
      <c r="O31" s="16"/>
      <c r="P31" s="96"/>
      <c r="Q31" s="96"/>
      <c r="R31" s="16"/>
      <c r="S31" s="16"/>
      <c r="T31" s="96"/>
      <c r="U31" s="96">
        <v>0.005</v>
      </c>
      <c r="V31" s="96">
        <v>0.05</v>
      </c>
      <c r="W31" s="116">
        <f t="shared" si="2"/>
        <v>1300</v>
      </c>
      <c r="X31" s="116">
        <f t="shared" si="3"/>
        <v>13000</v>
      </c>
      <c r="Y31" s="96"/>
      <c r="Z31" s="96">
        <v>0.2</v>
      </c>
      <c r="AA31" s="96">
        <v>0.49</v>
      </c>
      <c r="AB31" s="98">
        <f t="shared" si="0"/>
        <v>10204.081632653062</v>
      </c>
      <c r="AC31" s="98">
        <f t="shared" si="1"/>
        <v>25000</v>
      </c>
      <c r="AD31" s="96"/>
      <c r="AE31" s="97">
        <v>0.01</v>
      </c>
      <c r="AF31" s="96">
        <v>0.1</v>
      </c>
      <c r="AG31" s="16">
        <f t="shared" si="4"/>
        <v>34630</v>
      </c>
      <c r="AH31" s="16">
        <f t="shared" si="5"/>
        <v>346300</v>
      </c>
      <c r="AI31" s="96"/>
      <c r="AJ31" s="99"/>
      <c r="AK31" s="99"/>
      <c r="AL31" s="100"/>
      <c r="AM31" s="100"/>
      <c r="AN31" s="99"/>
      <c r="AO31" s="96">
        <v>0.001</v>
      </c>
      <c r="AP31" s="96">
        <v>0.01</v>
      </c>
      <c r="AQ31" s="16">
        <f>80/AP31</f>
        <v>8000</v>
      </c>
      <c r="AR31" s="16">
        <f>80/AO31</f>
        <v>80000</v>
      </c>
      <c r="AS31" s="96"/>
      <c r="AT31" s="107"/>
      <c r="AU31" s="108"/>
      <c r="AV31" s="100"/>
      <c r="AW31" s="100"/>
      <c r="AX31" s="101"/>
      <c r="AY31" s="114" t="s">
        <v>370</v>
      </c>
      <c r="AZ31" s="114" t="s">
        <v>364</v>
      </c>
      <c r="BA31" s="114" t="s">
        <v>363</v>
      </c>
      <c r="BB31" s="101"/>
      <c r="BC31" s="104"/>
    </row>
    <row r="32" spans="1:55" s="124" customFormat="1" ht="64.5" thickBot="1">
      <c r="A32" s="121" t="s">
        <v>537</v>
      </c>
      <c r="B32" s="122" t="s">
        <v>538</v>
      </c>
      <c r="C32" s="122" t="s">
        <v>51</v>
      </c>
      <c r="D32" s="40" t="s">
        <v>323</v>
      </c>
      <c r="E32" s="123"/>
      <c r="F32" s="63">
        <v>0.001</v>
      </c>
      <c r="G32" s="63">
        <v>0.02</v>
      </c>
      <c r="H32" s="14">
        <f>35/G32</f>
        <v>1750</v>
      </c>
      <c r="I32" s="14">
        <f>35/F32</f>
        <v>35000</v>
      </c>
      <c r="J32" s="14"/>
      <c r="K32" s="63"/>
      <c r="L32" s="63"/>
      <c r="M32" s="14"/>
      <c r="N32" s="14"/>
      <c r="O32" s="14"/>
      <c r="P32" s="63"/>
      <c r="Q32" s="63"/>
      <c r="R32" s="14"/>
      <c r="S32" s="14"/>
      <c r="T32" s="63"/>
      <c r="U32" s="63">
        <v>0.005</v>
      </c>
      <c r="V32" s="63">
        <v>0.05</v>
      </c>
      <c r="W32" s="116">
        <f t="shared" si="2"/>
        <v>1300</v>
      </c>
      <c r="X32" s="116">
        <f t="shared" si="3"/>
        <v>13000</v>
      </c>
      <c r="Y32" s="63"/>
      <c r="Z32" s="63">
        <v>0.27</v>
      </c>
      <c r="AA32" s="63">
        <v>0.395</v>
      </c>
      <c r="AB32" s="83">
        <f t="shared" si="0"/>
        <v>12658.227848101265</v>
      </c>
      <c r="AC32" s="83">
        <f t="shared" si="1"/>
        <v>18518.51851851852</v>
      </c>
      <c r="AD32" s="63"/>
      <c r="AE32" s="63">
        <v>0.005</v>
      </c>
      <c r="AF32" s="63">
        <v>0.03</v>
      </c>
      <c r="AG32" s="14">
        <f t="shared" si="4"/>
        <v>115433.33333333334</v>
      </c>
      <c r="AH32" s="14">
        <f t="shared" si="5"/>
        <v>692600</v>
      </c>
      <c r="AI32" s="63"/>
      <c r="AJ32" s="64"/>
      <c r="AK32" s="64"/>
      <c r="AL32" s="84"/>
      <c r="AM32" s="84"/>
      <c r="AN32" s="64"/>
      <c r="AO32" s="63">
        <v>0.005</v>
      </c>
      <c r="AP32" s="63">
        <v>0.05</v>
      </c>
      <c r="AQ32" s="14">
        <f>80/AP32</f>
        <v>1600</v>
      </c>
      <c r="AR32" s="14">
        <f>80/AO32</f>
        <v>16000</v>
      </c>
      <c r="AS32" s="63"/>
      <c r="AT32" s="58"/>
      <c r="AU32" s="120"/>
      <c r="AV32" s="84"/>
      <c r="AW32" s="84"/>
      <c r="AX32" s="56"/>
      <c r="AY32" s="58" t="s">
        <v>377</v>
      </c>
      <c r="AZ32" s="58" t="s">
        <v>360</v>
      </c>
      <c r="BA32" s="58" t="s">
        <v>363</v>
      </c>
      <c r="BB32" s="56"/>
      <c r="BC32" s="78"/>
    </row>
    <row r="33" spans="1:55" s="103" customFormat="1" ht="64.5" thickBot="1">
      <c r="A33" s="105" t="s">
        <v>539</v>
      </c>
      <c r="B33" s="106" t="s">
        <v>540</v>
      </c>
      <c r="C33" s="106" t="s">
        <v>52</v>
      </c>
      <c r="D33" s="94" t="s">
        <v>324</v>
      </c>
      <c r="E33" s="15"/>
      <c r="F33" s="96">
        <v>0.001</v>
      </c>
      <c r="G33" s="96">
        <v>0.01</v>
      </c>
      <c r="H33" s="16">
        <f>35/G33</f>
        <v>3500</v>
      </c>
      <c r="I33" s="16">
        <f>35/F33</f>
        <v>35000</v>
      </c>
      <c r="J33" s="16"/>
      <c r="K33" s="96"/>
      <c r="L33" s="96"/>
      <c r="M33" s="16"/>
      <c r="N33" s="16"/>
      <c r="O33" s="16"/>
      <c r="P33" s="96"/>
      <c r="Q33" s="96"/>
      <c r="R33" s="16"/>
      <c r="S33" s="16"/>
      <c r="T33" s="96"/>
      <c r="U33" s="96">
        <v>0.005</v>
      </c>
      <c r="V33" s="96">
        <v>0.03</v>
      </c>
      <c r="W33" s="116">
        <f t="shared" si="2"/>
        <v>2166.666666666667</v>
      </c>
      <c r="X33" s="116">
        <f t="shared" si="3"/>
        <v>13000</v>
      </c>
      <c r="Y33" s="96"/>
      <c r="Z33" s="96">
        <v>0.17</v>
      </c>
      <c r="AA33" s="96">
        <v>0.395</v>
      </c>
      <c r="AB33" s="98">
        <f t="shared" si="0"/>
        <v>12658.227848101265</v>
      </c>
      <c r="AC33" s="98">
        <f t="shared" si="1"/>
        <v>29411.76470588235</v>
      </c>
      <c r="AD33" s="96"/>
      <c r="AE33" s="96">
        <v>0.005</v>
      </c>
      <c r="AF33" s="96">
        <v>0.03</v>
      </c>
      <c r="AG33" s="16">
        <f t="shared" si="4"/>
        <v>115433.33333333334</v>
      </c>
      <c r="AH33" s="16">
        <f t="shared" si="5"/>
        <v>692600</v>
      </c>
      <c r="AI33" s="96"/>
      <c r="AJ33" s="99"/>
      <c r="AK33" s="99"/>
      <c r="AL33" s="100"/>
      <c r="AM33" s="100"/>
      <c r="AN33" s="99"/>
      <c r="AO33" s="96">
        <v>0.005</v>
      </c>
      <c r="AP33" s="96">
        <v>0.03</v>
      </c>
      <c r="AQ33" s="16">
        <f>80/AP33</f>
        <v>2666.666666666667</v>
      </c>
      <c r="AR33" s="16">
        <f>80/AO33</f>
        <v>16000</v>
      </c>
      <c r="AS33" s="96"/>
      <c r="AT33" s="107"/>
      <c r="AU33" s="108"/>
      <c r="AV33" s="100"/>
      <c r="AW33" s="100"/>
      <c r="AX33" s="101"/>
      <c r="AY33" s="114" t="s">
        <v>372</v>
      </c>
      <c r="AZ33" s="114" t="s">
        <v>379</v>
      </c>
      <c r="BA33" s="114" t="s">
        <v>373</v>
      </c>
      <c r="BB33" s="101"/>
      <c r="BC33" s="104"/>
    </row>
    <row r="34" spans="1:55" s="124" customFormat="1" ht="77.25" thickBot="1">
      <c r="A34" s="121" t="s">
        <v>541</v>
      </c>
      <c r="B34" s="122" t="s">
        <v>542</v>
      </c>
      <c r="C34" s="122" t="s">
        <v>560</v>
      </c>
      <c r="D34" s="40" t="s">
        <v>325</v>
      </c>
      <c r="E34" s="123"/>
      <c r="F34" s="63">
        <v>0.001</v>
      </c>
      <c r="G34" s="63">
        <v>0.02</v>
      </c>
      <c r="H34" s="14">
        <f>35/G34</f>
        <v>1750</v>
      </c>
      <c r="I34" s="14">
        <f>35/F34</f>
        <v>35000</v>
      </c>
      <c r="J34" s="14"/>
      <c r="K34" s="63">
        <v>0.001</v>
      </c>
      <c r="L34" s="63">
        <v>0.02</v>
      </c>
      <c r="M34" s="14">
        <f>20/L34</f>
        <v>1000</v>
      </c>
      <c r="N34" s="14">
        <f>20/K34</f>
        <v>20000</v>
      </c>
      <c r="O34" s="14"/>
      <c r="P34" s="63">
        <v>0.001</v>
      </c>
      <c r="Q34" s="63">
        <v>0.02</v>
      </c>
      <c r="R34" s="14">
        <f>1000/Q34</f>
        <v>50000</v>
      </c>
      <c r="S34" s="14">
        <f>1000/P34</f>
        <v>1000000</v>
      </c>
      <c r="T34" s="63"/>
      <c r="U34" s="63">
        <v>0.005</v>
      </c>
      <c r="V34" s="63">
        <v>0.1</v>
      </c>
      <c r="W34" s="116">
        <f t="shared" si="2"/>
        <v>650</v>
      </c>
      <c r="X34" s="116">
        <f t="shared" si="3"/>
        <v>13000</v>
      </c>
      <c r="Y34" s="63"/>
      <c r="Z34" s="63">
        <v>0.2</v>
      </c>
      <c r="AA34" s="63">
        <v>0.39</v>
      </c>
      <c r="AB34" s="83">
        <f t="shared" si="0"/>
        <v>12820.51282051282</v>
      </c>
      <c r="AC34" s="83">
        <f t="shared" si="1"/>
        <v>25000</v>
      </c>
      <c r="AD34" s="63"/>
      <c r="AE34" s="63">
        <v>0.01</v>
      </c>
      <c r="AF34" s="63">
        <v>0.1</v>
      </c>
      <c r="AG34" s="14">
        <f t="shared" si="4"/>
        <v>34630</v>
      </c>
      <c r="AH34" s="14">
        <f t="shared" si="5"/>
        <v>346300</v>
      </c>
      <c r="AI34" s="63"/>
      <c r="AJ34" s="64"/>
      <c r="AK34" s="64"/>
      <c r="AL34" s="84"/>
      <c r="AM34" s="84"/>
      <c r="AN34" s="64"/>
      <c r="AO34" s="63">
        <v>0.005</v>
      </c>
      <c r="AP34" s="63">
        <v>0.05</v>
      </c>
      <c r="AQ34" s="14">
        <f>80/AP34</f>
        <v>1600</v>
      </c>
      <c r="AR34" s="14">
        <f>80/AO34</f>
        <v>16000</v>
      </c>
      <c r="AS34" s="63"/>
      <c r="AT34" s="58"/>
      <c r="AU34" s="120"/>
      <c r="AV34" s="84"/>
      <c r="AW34" s="84"/>
      <c r="AX34" s="56"/>
      <c r="AY34" s="58" t="s">
        <v>383</v>
      </c>
      <c r="AZ34" s="58" t="s">
        <v>368</v>
      </c>
      <c r="BA34" s="58" t="s">
        <v>359</v>
      </c>
      <c r="BB34" s="56"/>
      <c r="BC34" s="78"/>
    </row>
    <row r="35" spans="1:55" s="103" customFormat="1" ht="51.75" thickBot="1">
      <c r="A35" s="105" t="s">
        <v>561</v>
      </c>
      <c r="B35" s="106" t="s">
        <v>562</v>
      </c>
      <c r="C35" s="106" t="s">
        <v>53</v>
      </c>
      <c r="D35" s="94" t="s">
        <v>326</v>
      </c>
      <c r="E35" s="15"/>
      <c r="F35" s="96"/>
      <c r="G35" s="96"/>
      <c r="H35" s="16"/>
      <c r="I35" s="16"/>
      <c r="J35" s="16"/>
      <c r="K35" s="96"/>
      <c r="L35" s="96"/>
      <c r="M35" s="16"/>
      <c r="N35" s="16"/>
      <c r="O35" s="16"/>
      <c r="P35" s="96"/>
      <c r="Q35" s="96"/>
      <c r="R35" s="16"/>
      <c r="S35" s="16"/>
      <c r="T35" s="96"/>
      <c r="U35" s="96"/>
      <c r="V35" s="96"/>
      <c r="W35" s="16"/>
      <c r="X35" s="16"/>
      <c r="Y35" s="96"/>
      <c r="Z35" s="96">
        <v>0.4</v>
      </c>
      <c r="AA35" s="96">
        <v>0.59</v>
      </c>
      <c r="AB35" s="117">
        <f t="shared" si="0"/>
        <v>8474.57627118644</v>
      </c>
      <c r="AC35" s="117">
        <f t="shared" si="1"/>
        <v>12500</v>
      </c>
      <c r="AD35" s="96"/>
      <c r="AE35" s="96"/>
      <c r="AF35" s="96"/>
      <c r="AG35" s="16"/>
      <c r="AH35" s="16"/>
      <c r="AI35" s="96"/>
      <c r="AJ35" s="99"/>
      <c r="AK35" s="99"/>
      <c r="AL35" s="100"/>
      <c r="AM35" s="100"/>
      <c r="AN35" s="99"/>
      <c r="AO35" s="96"/>
      <c r="AP35" s="96"/>
      <c r="AQ35" s="16"/>
      <c r="AR35" s="16"/>
      <c r="AS35" s="96"/>
      <c r="AT35" s="107"/>
      <c r="AU35" s="108"/>
      <c r="AV35" s="100"/>
      <c r="AW35" s="100"/>
      <c r="AX35" s="101"/>
      <c r="AY35" s="114" t="s">
        <v>358</v>
      </c>
      <c r="AZ35" s="114"/>
      <c r="BA35" s="114" t="s">
        <v>359</v>
      </c>
      <c r="BB35" s="101"/>
      <c r="BC35" s="102"/>
    </row>
    <row r="36" spans="1:55" s="124" customFormat="1" ht="51.75" thickBot="1">
      <c r="A36" s="121" t="s">
        <v>563</v>
      </c>
      <c r="B36" s="122" t="s">
        <v>564</v>
      </c>
      <c r="C36" s="122" t="s">
        <v>54</v>
      </c>
      <c r="D36" s="40" t="s">
        <v>327</v>
      </c>
      <c r="E36" s="123"/>
      <c r="F36" s="63"/>
      <c r="G36" s="63"/>
      <c r="H36" s="14"/>
      <c r="I36" s="14"/>
      <c r="J36" s="14"/>
      <c r="K36" s="63">
        <v>0.001</v>
      </c>
      <c r="L36" s="63">
        <v>0.02</v>
      </c>
      <c r="M36" s="116">
        <f>20/L36</f>
        <v>1000</v>
      </c>
      <c r="N36" s="116">
        <f>20/K36</f>
        <v>20000</v>
      </c>
      <c r="O36" s="14"/>
      <c r="P36" s="63">
        <v>0.001</v>
      </c>
      <c r="Q36" s="63">
        <v>0.02</v>
      </c>
      <c r="R36" s="14">
        <f>1000/Q36</f>
        <v>50000</v>
      </c>
      <c r="S36" s="14">
        <f>1000/P36</f>
        <v>1000000</v>
      </c>
      <c r="T36" s="63"/>
      <c r="U36" s="63"/>
      <c r="V36" s="63"/>
      <c r="W36" s="14"/>
      <c r="X36" s="14"/>
      <c r="Y36" s="63"/>
      <c r="Z36" s="63">
        <v>0.3</v>
      </c>
      <c r="AA36" s="63">
        <v>0.49</v>
      </c>
      <c r="AB36" s="83">
        <f t="shared" si="0"/>
        <v>10204.081632653062</v>
      </c>
      <c r="AC36" s="83">
        <f t="shared" si="1"/>
        <v>16666.666666666668</v>
      </c>
      <c r="AD36" s="63"/>
      <c r="AE36" s="63">
        <v>0.01</v>
      </c>
      <c r="AF36" s="63">
        <v>0.1</v>
      </c>
      <c r="AG36" s="14">
        <f>3463/AF36</f>
        <v>34630</v>
      </c>
      <c r="AH36" s="14">
        <f>3463/AE36</f>
        <v>346300</v>
      </c>
      <c r="AI36" s="63"/>
      <c r="AJ36" s="64"/>
      <c r="AK36" s="64"/>
      <c r="AL36" s="84"/>
      <c r="AM36" s="84"/>
      <c r="AN36" s="64"/>
      <c r="AO36" s="63"/>
      <c r="AP36" s="63"/>
      <c r="AQ36" s="14"/>
      <c r="AR36" s="14"/>
      <c r="AS36" s="63"/>
      <c r="AT36" s="58"/>
      <c r="AU36" s="120"/>
      <c r="AV36" s="84"/>
      <c r="AW36" s="84"/>
      <c r="AX36" s="56"/>
      <c r="AY36" s="58" t="s">
        <v>358</v>
      </c>
      <c r="AZ36" s="58"/>
      <c r="BA36" s="58" t="s">
        <v>359</v>
      </c>
      <c r="BB36" s="56"/>
      <c r="BC36" s="78"/>
    </row>
    <row r="37" spans="1:55" s="103" customFormat="1" ht="51.75" thickBot="1">
      <c r="A37" s="105" t="s">
        <v>565</v>
      </c>
      <c r="B37" s="106" t="s">
        <v>566</v>
      </c>
      <c r="C37" s="106" t="s">
        <v>55</v>
      </c>
      <c r="D37" s="94" t="s">
        <v>328</v>
      </c>
      <c r="E37" s="15"/>
      <c r="F37" s="96"/>
      <c r="G37" s="96"/>
      <c r="H37" s="16"/>
      <c r="I37" s="16"/>
      <c r="J37" s="16"/>
      <c r="K37" s="96">
        <v>0.001</v>
      </c>
      <c r="L37" s="96">
        <v>0.02</v>
      </c>
      <c r="M37" s="116">
        <f>20/L37</f>
        <v>1000</v>
      </c>
      <c r="N37" s="116">
        <f>20/K37</f>
        <v>20000</v>
      </c>
      <c r="O37" s="16"/>
      <c r="P37" s="96">
        <v>0.001</v>
      </c>
      <c r="Q37" s="96">
        <v>0.02</v>
      </c>
      <c r="R37" s="16">
        <f>1000/Q37</f>
        <v>50000</v>
      </c>
      <c r="S37" s="16">
        <f>1000/P37</f>
        <v>1000000</v>
      </c>
      <c r="T37" s="96"/>
      <c r="U37" s="96"/>
      <c r="V37" s="96"/>
      <c r="W37" s="16"/>
      <c r="X37" s="16"/>
      <c r="Y37" s="96"/>
      <c r="Z37" s="96">
        <v>0.25</v>
      </c>
      <c r="AA37" s="96">
        <v>0.56</v>
      </c>
      <c r="AB37" s="98">
        <f t="shared" si="0"/>
        <v>8928.571428571428</v>
      </c>
      <c r="AC37" s="98">
        <f t="shared" si="1"/>
        <v>20000</v>
      </c>
      <c r="AD37" s="96"/>
      <c r="AE37" s="96">
        <v>0.03</v>
      </c>
      <c r="AF37" s="96">
        <v>0.15</v>
      </c>
      <c r="AG37" s="16">
        <f>3463/AF37</f>
        <v>23086.666666666668</v>
      </c>
      <c r="AH37" s="16">
        <f>3463/AE37</f>
        <v>115433.33333333334</v>
      </c>
      <c r="AI37" s="96"/>
      <c r="AJ37" s="99"/>
      <c r="AK37" s="99"/>
      <c r="AL37" s="100"/>
      <c r="AM37" s="100"/>
      <c r="AN37" s="99"/>
      <c r="AO37" s="96"/>
      <c r="AP37" s="96"/>
      <c r="AQ37" s="16"/>
      <c r="AR37" s="16"/>
      <c r="AS37" s="96"/>
      <c r="AT37" s="107"/>
      <c r="AU37" s="108"/>
      <c r="AV37" s="100"/>
      <c r="AW37" s="100"/>
      <c r="AX37" s="101"/>
      <c r="AY37" s="114" t="s">
        <v>358</v>
      </c>
      <c r="AZ37" s="114"/>
      <c r="BA37" s="114" t="s">
        <v>359</v>
      </c>
      <c r="BB37" s="101"/>
      <c r="BC37" s="104"/>
    </row>
    <row r="38" spans="1:55" s="124" customFormat="1" ht="51.75" thickBot="1">
      <c r="A38" s="121" t="s">
        <v>422</v>
      </c>
      <c r="B38" s="122" t="s">
        <v>423</v>
      </c>
      <c r="C38" s="122" t="s">
        <v>567</v>
      </c>
      <c r="D38" s="40" t="s">
        <v>329</v>
      </c>
      <c r="E38" s="123"/>
      <c r="F38" s="63"/>
      <c r="G38" s="63"/>
      <c r="H38" s="14"/>
      <c r="I38" s="14"/>
      <c r="J38" s="14"/>
      <c r="K38" s="63"/>
      <c r="L38" s="63"/>
      <c r="M38" s="14"/>
      <c r="N38" s="14"/>
      <c r="O38" s="14"/>
      <c r="P38" s="63"/>
      <c r="Q38" s="63"/>
      <c r="R38" s="14"/>
      <c r="S38" s="14"/>
      <c r="T38" s="63"/>
      <c r="U38" s="63"/>
      <c r="V38" s="63"/>
      <c r="W38" s="14"/>
      <c r="X38" s="14"/>
      <c r="Y38" s="63"/>
      <c r="Z38" s="63">
        <v>0.3</v>
      </c>
      <c r="AA38" s="63">
        <v>0.58</v>
      </c>
      <c r="AB38" s="83">
        <f t="shared" si="0"/>
        <v>8620.689655172415</v>
      </c>
      <c r="AC38" s="83">
        <f t="shared" si="1"/>
        <v>16666.666666666668</v>
      </c>
      <c r="AD38" s="63"/>
      <c r="AE38" s="63">
        <v>0.01</v>
      </c>
      <c r="AF38" s="63">
        <v>0.1</v>
      </c>
      <c r="AG38" s="116">
        <f>3463/AF38</f>
        <v>34630</v>
      </c>
      <c r="AH38" s="116">
        <f>3463/AE38</f>
        <v>346300</v>
      </c>
      <c r="AI38" s="63"/>
      <c r="AJ38" s="64"/>
      <c r="AK38" s="64"/>
      <c r="AL38" s="84"/>
      <c r="AM38" s="84"/>
      <c r="AN38" s="64"/>
      <c r="AO38" s="63"/>
      <c r="AP38" s="63"/>
      <c r="AQ38" s="14"/>
      <c r="AR38" s="14"/>
      <c r="AS38" s="63"/>
      <c r="AT38" s="58"/>
      <c r="AU38" s="120"/>
      <c r="AV38" s="84"/>
      <c r="AW38" s="84"/>
      <c r="AX38" s="56"/>
      <c r="AY38" s="58" t="s">
        <v>358</v>
      </c>
      <c r="AZ38" s="58"/>
      <c r="BA38" s="58" t="s">
        <v>359</v>
      </c>
      <c r="BB38" s="56"/>
      <c r="BC38" s="78"/>
    </row>
    <row r="39" spans="1:55" s="103" customFormat="1" ht="51.75" thickBot="1">
      <c r="A39" s="105" t="s">
        <v>568</v>
      </c>
      <c r="B39" s="106" t="s">
        <v>569</v>
      </c>
      <c r="C39" s="106" t="s">
        <v>56</v>
      </c>
      <c r="D39" s="94" t="s">
        <v>330</v>
      </c>
      <c r="E39" s="15"/>
      <c r="F39" s="96"/>
      <c r="G39" s="96"/>
      <c r="H39" s="16"/>
      <c r="I39" s="16"/>
      <c r="J39" s="16"/>
      <c r="K39" s="96"/>
      <c r="L39" s="96"/>
      <c r="M39" s="16"/>
      <c r="N39" s="16"/>
      <c r="O39" s="16"/>
      <c r="P39" s="96"/>
      <c r="Q39" s="96"/>
      <c r="R39" s="16"/>
      <c r="S39" s="16"/>
      <c r="T39" s="96"/>
      <c r="U39" s="96"/>
      <c r="V39" s="96"/>
      <c r="W39" s="16"/>
      <c r="X39" s="16"/>
      <c r="Y39" s="96"/>
      <c r="Z39" s="96">
        <v>0.25</v>
      </c>
      <c r="AA39" s="96">
        <v>0.56</v>
      </c>
      <c r="AB39" s="188">
        <f t="shared" si="0"/>
        <v>8928.571428571428</v>
      </c>
      <c r="AC39" s="188">
        <f t="shared" si="1"/>
        <v>20000</v>
      </c>
      <c r="AD39" s="96"/>
      <c r="AE39" s="96">
        <v>0.03</v>
      </c>
      <c r="AF39" s="96">
        <v>0.15</v>
      </c>
      <c r="AG39" s="116">
        <f>3463/AF39</f>
        <v>23086.666666666668</v>
      </c>
      <c r="AH39" s="116">
        <f>3463/AE39</f>
        <v>115433.33333333334</v>
      </c>
      <c r="AI39" s="96"/>
      <c r="AJ39" s="99"/>
      <c r="AK39" s="99"/>
      <c r="AL39" s="100"/>
      <c r="AM39" s="100"/>
      <c r="AN39" s="99"/>
      <c r="AO39" s="96"/>
      <c r="AP39" s="96"/>
      <c r="AQ39" s="16"/>
      <c r="AR39" s="16"/>
      <c r="AS39" s="96"/>
      <c r="AT39" s="107"/>
      <c r="AU39" s="108"/>
      <c r="AV39" s="100"/>
      <c r="AW39" s="100"/>
      <c r="AX39" s="101"/>
      <c r="AY39" s="114" t="s">
        <v>358</v>
      </c>
      <c r="AZ39" s="114"/>
      <c r="BA39" s="114" t="s">
        <v>359</v>
      </c>
      <c r="BB39" s="101"/>
      <c r="BC39" s="104"/>
    </row>
    <row r="40" spans="1:55" s="124" customFormat="1" ht="51.75" thickBot="1">
      <c r="A40" s="125" t="s">
        <v>432</v>
      </c>
      <c r="B40" s="126" t="s">
        <v>433</v>
      </c>
      <c r="C40" s="126" t="s">
        <v>434</v>
      </c>
      <c r="D40" s="40" t="s">
        <v>326</v>
      </c>
      <c r="E40" s="123"/>
      <c r="F40" s="63"/>
      <c r="G40" s="63"/>
      <c r="H40" s="14"/>
      <c r="I40" s="14"/>
      <c r="J40" s="14"/>
      <c r="K40" s="63"/>
      <c r="L40" s="63"/>
      <c r="M40" s="14"/>
      <c r="N40" s="14"/>
      <c r="O40" s="14"/>
      <c r="P40" s="63"/>
      <c r="Q40" s="63"/>
      <c r="R40" s="14"/>
      <c r="S40" s="14"/>
      <c r="T40" s="63"/>
      <c r="U40" s="63"/>
      <c r="V40" s="63"/>
      <c r="W40" s="14"/>
      <c r="X40" s="14"/>
      <c r="Y40" s="63"/>
      <c r="Z40" s="63">
        <v>0.4</v>
      </c>
      <c r="AA40" s="63">
        <v>0.59</v>
      </c>
      <c r="AB40" s="117">
        <f t="shared" si="0"/>
        <v>8474.57627118644</v>
      </c>
      <c r="AC40" s="117">
        <f t="shared" si="1"/>
        <v>12500</v>
      </c>
      <c r="AD40" s="63"/>
      <c r="AE40" s="63"/>
      <c r="AF40" s="63"/>
      <c r="AG40" s="14"/>
      <c r="AH40" s="14"/>
      <c r="AI40" s="63"/>
      <c r="AJ40" s="64"/>
      <c r="AK40" s="64"/>
      <c r="AL40" s="84"/>
      <c r="AM40" s="84"/>
      <c r="AN40" s="64"/>
      <c r="AO40" s="63"/>
      <c r="AP40" s="63"/>
      <c r="AQ40" s="14"/>
      <c r="AR40" s="14"/>
      <c r="AS40" s="63"/>
      <c r="AT40" s="58"/>
      <c r="AU40" s="120"/>
      <c r="AV40" s="84"/>
      <c r="AW40" s="84"/>
      <c r="AX40" s="56"/>
      <c r="AY40" s="58" t="s">
        <v>358</v>
      </c>
      <c r="AZ40" s="58"/>
      <c r="BA40" s="58" t="s">
        <v>359</v>
      </c>
      <c r="BB40" s="56"/>
      <c r="BC40" s="78"/>
    </row>
    <row r="41" spans="1:55" s="103" customFormat="1" ht="51.75" thickBot="1">
      <c r="A41" s="92" t="s">
        <v>435</v>
      </c>
      <c r="B41" s="93" t="s">
        <v>436</v>
      </c>
      <c r="C41" s="93" t="s">
        <v>438</v>
      </c>
      <c r="D41" s="94" t="s">
        <v>326</v>
      </c>
      <c r="E41" s="15"/>
      <c r="F41" s="96"/>
      <c r="G41" s="96"/>
      <c r="H41" s="16"/>
      <c r="I41" s="16"/>
      <c r="J41" s="16"/>
      <c r="K41" s="96"/>
      <c r="L41" s="96"/>
      <c r="M41" s="16"/>
      <c r="N41" s="16"/>
      <c r="O41" s="16"/>
      <c r="P41" s="96"/>
      <c r="Q41" s="96"/>
      <c r="R41" s="16"/>
      <c r="S41" s="16"/>
      <c r="T41" s="96"/>
      <c r="U41" s="96"/>
      <c r="V41" s="96"/>
      <c r="W41" s="16"/>
      <c r="X41" s="16"/>
      <c r="Y41" s="96"/>
      <c r="Z41" s="96">
        <v>0.4</v>
      </c>
      <c r="AA41" s="96">
        <v>0.59</v>
      </c>
      <c r="AB41" s="117">
        <f t="shared" si="0"/>
        <v>8474.57627118644</v>
      </c>
      <c r="AC41" s="117">
        <f t="shared" si="1"/>
        <v>12500</v>
      </c>
      <c r="AD41" s="96"/>
      <c r="AE41" s="96"/>
      <c r="AF41" s="96"/>
      <c r="AG41" s="16"/>
      <c r="AH41" s="16"/>
      <c r="AI41" s="96"/>
      <c r="AJ41" s="99"/>
      <c r="AK41" s="99"/>
      <c r="AL41" s="100"/>
      <c r="AM41" s="100"/>
      <c r="AN41" s="99"/>
      <c r="AO41" s="96"/>
      <c r="AP41" s="96"/>
      <c r="AQ41" s="16"/>
      <c r="AR41" s="16"/>
      <c r="AS41" s="96"/>
      <c r="AT41" s="107"/>
      <c r="AU41" s="108"/>
      <c r="AV41" s="100"/>
      <c r="AW41" s="100"/>
      <c r="AX41" s="101"/>
      <c r="AY41" s="114" t="s">
        <v>358</v>
      </c>
      <c r="AZ41" s="114"/>
      <c r="BA41" s="114" t="s">
        <v>359</v>
      </c>
      <c r="BB41" s="101"/>
      <c r="BC41" s="104"/>
    </row>
    <row r="42" spans="1:55" s="124" customFormat="1" ht="39" thickBot="1">
      <c r="A42" s="121" t="s">
        <v>570</v>
      </c>
      <c r="B42" s="122" t="s">
        <v>571</v>
      </c>
      <c r="C42" s="122" t="s">
        <v>57</v>
      </c>
      <c r="D42" s="40" t="s">
        <v>326</v>
      </c>
      <c r="E42" s="123"/>
      <c r="F42" s="63"/>
      <c r="G42" s="63"/>
      <c r="H42" s="14"/>
      <c r="I42" s="14"/>
      <c r="J42" s="14"/>
      <c r="K42" s="63"/>
      <c r="L42" s="63"/>
      <c r="M42" s="14"/>
      <c r="N42" s="14"/>
      <c r="O42" s="14"/>
      <c r="P42" s="63"/>
      <c r="Q42" s="63"/>
      <c r="R42" s="14"/>
      <c r="S42" s="14"/>
      <c r="T42" s="63"/>
      <c r="U42" s="63"/>
      <c r="V42" s="63"/>
      <c r="W42" s="14"/>
      <c r="X42" s="14"/>
      <c r="Y42" s="63"/>
      <c r="Z42" s="63">
        <v>0.4</v>
      </c>
      <c r="AA42" s="63">
        <v>0.59</v>
      </c>
      <c r="AB42" s="117">
        <f t="shared" si="0"/>
        <v>8474.57627118644</v>
      </c>
      <c r="AC42" s="117">
        <f t="shared" si="1"/>
        <v>12500</v>
      </c>
      <c r="AD42" s="63"/>
      <c r="AE42" s="63"/>
      <c r="AF42" s="63"/>
      <c r="AG42" s="14"/>
      <c r="AH42" s="14"/>
      <c r="AI42" s="63"/>
      <c r="AJ42" s="64"/>
      <c r="AK42" s="64"/>
      <c r="AL42" s="84"/>
      <c r="AM42" s="84"/>
      <c r="AN42" s="64"/>
      <c r="AO42" s="63"/>
      <c r="AP42" s="63"/>
      <c r="AQ42" s="14"/>
      <c r="AR42" s="14"/>
      <c r="AS42" s="63"/>
      <c r="AT42" s="58"/>
      <c r="AU42" s="120"/>
      <c r="AV42" s="84"/>
      <c r="AW42" s="84"/>
      <c r="AX42" s="56"/>
      <c r="AY42" s="58" t="s">
        <v>358</v>
      </c>
      <c r="AZ42" s="58"/>
      <c r="BA42" s="58" t="s">
        <v>359</v>
      </c>
      <c r="BB42" s="56"/>
      <c r="BC42" s="76"/>
    </row>
    <row r="43" spans="1:55" s="103" customFormat="1" ht="64.5" thickBot="1">
      <c r="A43" s="106" t="s">
        <v>118</v>
      </c>
      <c r="B43" s="106" t="s">
        <v>119</v>
      </c>
      <c r="C43" s="106" t="s">
        <v>120</v>
      </c>
      <c r="D43" s="94" t="s">
        <v>331</v>
      </c>
      <c r="E43" s="15"/>
      <c r="F43" s="96">
        <v>0.0001</v>
      </c>
      <c r="G43" s="96">
        <v>0.002</v>
      </c>
      <c r="H43" s="16">
        <f>35/G43</f>
        <v>17500</v>
      </c>
      <c r="I43" s="16">
        <f>35/F43</f>
        <v>350000</v>
      </c>
      <c r="J43" s="16"/>
      <c r="K43" s="96"/>
      <c r="L43" s="96"/>
      <c r="M43" s="16"/>
      <c r="N43" s="16"/>
      <c r="O43" s="16"/>
      <c r="P43" s="96">
        <v>0.001</v>
      </c>
      <c r="Q43" s="96">
        <v>0.02</v>
      </c>
      <c r="R43" s="16">
        <f>1000/Q43</f>
        <v>50000</v>
      </c>
      <c r="S43" s="16">
        <f>1000/P43</f>
        <v>1000000</v>
      </c>
      <c r="T43" s="96"/>
      <c r="U43" s="96"/>
      <c r="V43" s="96"/>
      <c r="W43" s="16"/>
      <c r="X43" s="16"/>
      <c r="Y43" s="96"/>
      <c r="Z43" s="96">
        <v>0.89</v>
      </c>
      <c r="AA43" s="96">
        <v>0.98</v>
      </c>
      <c r="AB43" s="117">
        <f t="shared" si="0"/>
        <v>5102.040816326531</v>
      </c>
      <c r="AC43" s="117">
        <f t="shared" si="1"/>
        <v>5617.9775280898875</v>
      </c>
      <c r="AD43" s="96"/>
      <c r="AE43" s="96"/>
      <c r="AF43" s="96"/>
      <c r="AG43" s="16"/>
      <c r="AH43" s="16"/>
      <c r="AI43" s="96"/>
      <c r="AJ43" s="99"/>
      <c r="AK43" s="99"/>
      <c r="AL43" s="100"/>
      <c r="AM43" s="100"/>
      <c r="AN43" s="99"/>
      <c r="AO43" s="96">
        <v>0.001</v>
      </c>
      <c r="AP43" s="96">
        <v>0.005</v>
      </c>
      <c r="AQ43" s="16">
        <f>80/AP43</f>
        <v>16000</v>
      </c>
      <c r="AR43" s="16">
        <f>80/AO43</f>
        <v>80000</v>
      </c>
      <c r="AS43" s="96"/>
      <c r="AT43" s="107"/>
      <c r="AU43" s="108"/>
      <c r="AV43" s="100"/>
      <c r="AW43" s="100"/>
      <c r="AX43" s="101"/>
      <c r="AY43" s="114" t="s">
        <v>361</v>
      </c>
      <c r="AZ43" s="114"/>
      <c r="BA43" s="114" t="s">
        <v>384</v>
      </c>
      <c r="BB43" s="101"/>
      <c r="BC43" s="104"/>
    </row>
    <row r="44" spans="1:55" s="124" customFormat="1" ht="39" thickBot="1">
      <c r="A44" s="121" t="s">
        <v>572</v>
      </c>
      <c r="B44" s="122" t="s">
        <v>573</v>
      </c>
      <c r="C44" s="122" t="s">
        <v>58</v>
      </c>
      <c r="D44" s="40" t="s">
        <v>332</v>
      </c>
      <c r="E44" s="123"/>
      <c r="F44" s="63"/>
      <c r="G44" s="63"/>
      <c r="H44" s="14"/>
      <c r="I44" s="14"/>
      <c r="J44" s="14"/>
      <c r="K44" s="63"/>
      <c r="L44" s="63"/>
      <c r="M44" s="14"/>
      <c r="N44" s="14"/>
      <c r="O44" s="14"/>
      <c r="P44" s="63"/>
      <c r="Q44" s="63"/>
      <c r="R44" s="14"/>
      <c r="S44" s="14"/>
      <c r="T44" s="63"/>
      <c r="U44" s="63"/>
      <c r="V44" s="63"/>
      <c r="W44" s="14"/>
      <c r="X44" s="14"/>
      <c r="Y44" s="63"/>
      <c r="Z44" s="63">
        <v>0.25</v>
      </c>
      <c r="AA44" s="63">
        <v>0.49</v>
      </c>
      <c r="AB44" s="117">
        <f t="shared" si="0"/>
        <v>10204.081632653062</v>
      </c>
      <c r="AC44" s="117">
        <f t="shared" si="1"/>
        <v>20000</v>
      </c>
      <c r="AD44" s="63"/>
      <c r="AE44" s="63"/>
      <c r="AF44" s="63"/>
      <c r="AG44" s="14"/>
      <c r="AH44" s="14"/>
      <c r="AI44" s="63"/>
      <c r="AJ44" s="64"/>
      <c r="AK44" s="64"/>
      <c r="AL44" s="84"/>
      <c r="AM44" s="84"/>
      <c r="AN44" s="64"/>
      <c r="AO44" s="63"/>
      <c r="AP44" s="63"/>
      <c r="AQ44" s="14"/>
      <c r="AR44" s="14"/>
      <c r="AS44" s="63"/>
      <c r="AT44" s="58"/>
      <c r="AU44" s="120"/>
      <c r="AV44" s="84"/>
      <c r="AW44" s="84"/>
      <c r="AX44" s="56"/>
      <c r="AY44" s="58" t="s">
        <v>385</v>
      </c>
      <c r="AZ44" s="58"/>
      <c r="BA44" s="58" t="s">
        <v>359</v>
      </c>
      <c r="BB44" s="56"/>
      <c r="BC44" s="76"/>
    </row>
    <row r="45" spans="1:55" s="103" customFormat="1" ht="39" thickBot="1">
      <c r="A45" s="105" t="s">
        <v>574</v>
      </c>
      <c r="B45" s="106" t="s">
        <v>575</v>
      </c>
      <c r="C45" s="106" t="s">
        <v>60</v>
      </c>
      <c r="D45" s="94" t="s">
        <v>332</v>
      </c>
      <c r="E45" s="15"/>
      <c r="F45" s="96"/>
      <c r="G45" s="96"/>
      <c r="H45" s="16"/>
      <c r="I45" s="16"/>
      <c r="J45" s="16"/>
      <c r="K45" s="96"/>
      <c r="L45" s="96"/>
      <c r="M45" s="16"/>
      <c r="N45" s="16"/>
      <c r="O45" s="16"/>
      <c r="P45" s="96"/>
      <c r="Q45" s="96"/>
      <c r="R45" s="16"/>
      <c r="S45" s="16"/>
      <c r="T45" s="96"/>
      <c r="U45" s="96"/>
      <c r="V45" s="96"/>
      <c r="W45" s="16"/>
      <c r="X45" s="16"/>
      <c r="Y45" s="96"/>
      <c r="Z45" s="96">
        <v>0.25</v>
      </c>
      <c r="AA45" s="96">
        <v>0.49</v>
      </c>
      <c r="AB45" s="117">
        <f t="shared" si="0"/>
        <v>10204.081632653062</v>
      </c>
      <c r="AC45" s="117">
        <f t="shared" si="1"/>
        <v>20000</v>
      </c>
      <c r="AD45" s="96"/>
      <c r="AE45" s="96"/>
      <c r="AF45" s="96"/>
      <c r="AG45" s="16"/>
      <c r="AH45" s="16"/>
      <c r="AI45" s="96"/>
      <c r="AJ45" s="99"/>
      <c r="AK45" s="99"/>
      <c r="AL45" s="100"/>
      <c r="AM45" s="100"/>
      <c r="AN45" s="99"/>
      <c r="AO45" s="96"/>
      <c r="AP45" s="96"/>
      <c r="AQ45" s="16"/>
      <c r="AR45" s="16"/>
      <c r="AS45" s="96"/>
      <c r="AT45" s="107"/>
      <c r="AU45" s="108"/>
      <c r="AV45" s="100"/>
      <c r="AW45" s="100"/>
      <c r="AX45" s="101"/>
      <c r="AY45" s="114" t="s">
        <v>385</v>
      </c>
      <c r="AZ45" s="114"/>
      <c r="BA45" s="114" t="s">
        <v>359</v>
      </c>
      <c r="BB45" s="101"/>
      <c r="BC45" s="102"/>
    </row>
    <row r="46" spans="1:55" s="124" customFormat="1" ht="77.25" thickBot="1">
      <c r="A46" s="122" t="s">
        <v>131</v>
      </c>
      <c r="B46" s="122" t="s">
        <v>132</v>
      </c>
      <c r="C46" s="126" t="s">
        <v>133</v>
      </c>
      <c r="D46" s="40" t="s">
        <v>351</v>
      </c>
      <c r="E46" s="123"/>
      <c r="F46" s="63"/>
      <c r="G46" s="63"/>
      <c r="H46" s="14"/>
      <c r="I46" s="14"/>
      <c r="J46" s="14"/>
      <c r="K46" s="63">
        <v>0.0005</v>
      </c>
      <c r="L46" s="63">
        <v>0.01</v>
      </c>
      <c r="M46" s="116">
        <f>20/L46</f>
        <v>2000</v>
      </c>
      <c r="N46" s="116">
        <f>20/K46</f>
        <v>40000</v>
      </c>
      <c r="O46" s="14"/>
      <c r="P46" s="63">
        <v>0.0001</v>
      </c>
      <c r="Q46" s="63">
        <v>0.01</v>
      </c>
      <c r="R46" s="14">
        <f>1000/Q46</f>
        <v>100000</v>
      </c>
      <c r="S46" s="14">
        <f>1000/P46</f>
        <v>10000000</v>
      </c>
      <c r="T46" s="63"/>
      <c r="U46" s="63"/>
      <c r="V46" s="63"/>
      <c r="W46" s="14"/>
      <c r="X46" s="14"/>
      <c r="Y46" s="63"/>
      <c r="Z46" s="63">
        <v>0.8</v>
      </c>
      <c r="AA46" s="63">
        <v>0.95</v>
      </c>
      <c r="AB46" s="83">
        <f t="shared" si="0"/>
        <v>5263.1578947368425</v>
      </c>
      <c r="AC46" s="83">
        <f t="shared" si="1"/>
        <v>6250</v>
      </c>
      <c r="AD46" s="63"/>
      <c r="AE46" s="63">
        <v>0.05</v>
      </c>
      <c r="AF46" s="63">
        <v>0.2</v>
      </c>
      <c r="AG46" s="14">
        <f>3463/AF46</f>
        <v>17315</v>
      </c>
      <c r="AH46" s="14">
        <f>3463/AE46</f>
        <v>69260</v>
      </c>
      <c r="AI46" s="63"/>
      <c r="AJ46" s="64"/>
      <c r="AK46" s="64"/>
      <c r="AL46" s="84"/>
      <c r="AM46" s="84"/>
      <c r="AN46" s="64"/>
      <c r="AO46" s="63"/>
      <c r="AP46" s="63"/>
      <c r="AQ46" s="14"/>
      <c r="AR46" s="14"/>
      <c r="AS46" s="63"/>
      <c r="AT46" s="58"/>
      <c r="AU46" s="120"/>
      <c r="AV46" s="84"/>
      <c r="AW46" s="84"/>
      <c r="AX46" s="56"/>
      <c r="AY46" s="58"/>
      <c r="AZ46" s="58"/>
      <c r="BA46" s="58"/>
      <c r="BB46" s="56"/>
      <c r="BC46" s="78"/>
    </row>
    <row r="47" spans="1:55" s="103" customFormat="1" ht="51.75" thickBot="1">
      <c r="A47" s="92" t="s">
        <v>439</v>
      </c>
      <c r="B47" s="93" t="s">
        <v>440</v>
      </c>
      <c r="C47" s="93" t="s">
        <v>441</v>
      </c>
      <c r="D47" s="94" t="s">
        <v>419</v>
      </c>
      <c r="E47" s="15"/>
      <c r="F47" s="96">
        <v>0.01</v>
      </c>
      <c r="G47" s="96">
        <v>0.1</v>
      </c>
      <c r="H47" s="16">
        <f>35/G47</f>
        <v>350</v>
      </c>
      <c r="I47" s="16">
        <f>35/F47</f>
        <v>3500</v>
      </c>
      <c r="J47" s="16"/>
      <c r="K47" s="96"/>
      <c r="L47" s="96"/>
      <c r="M47" s="16"/>
      <c r="N47" s="16"/>
      <c r="O47" s="16"/>
      <c r="P47" s="96"/>
      <c r="Q47" s="96"/>
      <c r="R47" s="16"/>
      <c r="S47" s="16"/>
      <c r="T47" s="96"/>
      <c r="U47" s="96">
        <v>0.01</v>
      </c>
      <c r="V47" s="96">
        <v>0.1</v>
      </c>
      <c r="W47" s="116">
        <f>65/V47</f>
        <v>650</v>
      </c>
      <c r="X47" s="116">
        <f>65/U47</f>
        <v>6500</v>
      </c>
      <c r="Y47" s="96"/>
      <c r="Z47" s="96"/>
      <c r="AA47" s="96"/>
      <c r="AB47" s="98"/>
      <c r="AC47" s="98"/>
      <c r="AD47" s="96"/>
      <c r="AE47" s="96"/>
      <c r="AF47" s="96"/>
      <c r="AG47" s="16"/>
      <c r="AH47" s="16"/>
      <c r="AI47" s="96"/>
      <c r="AJ47" s="99"/>
      <c r="AK47" s="99"/>
      <c r="AL47" s="100"/>
      <c r="AM47" s="100"/>
      <c r="AN47" s="99"/>
      <c r="AO47" s="96">
        <v>0.35</v>
      </c>
      <c r="AP47" s="96">
        <v>0.45</v>
      </c>
      <c r="AQ47" s="16">
        <f>80/AP47</f>
        <v>177.77777777777777</v>
      </c>
      <c r="AR47" s="16">
        <f>80/AO47</f>
        <v>228.57142857142858</v>
      </c>
      <c r="AS47" s="96"/>
      <c r="AT47" s="107"/>
      <c r="AU47" s="108"/>
      <c r="AV47" s="100"/>
      <c r="AW47" s="100"/>
      <c r="AX47" s="101"/>
      <c r="AY47" s="114" t="s">
        <v>361</v>
      </c>
      <c r="AZ47" s="114" t="s">
        <v>366</v>
      </c>
      <c r="BA47" s="114" t="s">
        <v>361</v>
      </c>
      <c r="BB47" s="101"/>
      <c r="BC47" s="102"/>
    </row>
    <row r="48" spans="1:55" s="124" customFormat="1" ht="64.5" thickBot="1">
      <c r="A48" s="125" t="s">
        <v>442</v>
      </c>
      <c r="B48" s="126" t="s">
        <v>443</v>
      </c>
      <c r="C48" s="126" t="s">
        <v>500</v>
      </c>
      <c r="D48" s="40" t="s">
        <v>334</v>
      </c>
      <c r="E48" s="123"/>
      <c r="F48" s="63"/>
      <c r="G48" s="63"/>
      <c r="H48" s="14"/>
      <c r="I48" s="14"/>
      <c r="J48" s="14"/>
      <c r="K48" s="63"/>
      <c r="L48" s="63"/>
      <c r="M48" s="14"/>
      <c r="N48" s="14"/>
      <c r="O48" s="14"/>
      <c r="P48" s="63"/>
      <c r="Q48" s="63"/>
      <c r="R48" s="14"/>
      <c r="S48" s="14"/>
      <c r="T48" s="63"/>
      <c r="U48" s="63"/>
      <c r="V48" s="63"/>
      <c r="W48" s="14"/>
      <c r="X48" s="14"/>
      <c r="Y48" s="63"/>
      <c r="Z48" s="63">
        <v>0.6</v>
      </c>
      <c r="AA48" s="63">
        <v>0.8</v>
      </c>
      <c r="AB48" s="117">
        <f t="shared" si="0"/>
        <v>6250</v>
      </c>
      <c r="AC48" s="117">
        <f t="shared" si="1"/>
        <v>8333.333333333334</v>
      </c>
      <c r="AD48" s="63"/>
      <c r="AE48" s="63"/>
      <c r="AF48" s="63"/>
      <c r="AG48" s="14"/>
      <c r="AH48" s="14"/>
      <c r="AI48" s="63"/>
      <c r="AJ48" s="64"/>
      <c r="AK48" s="64"/>
      <c r="AL48" s="84"/>
      <c r="AM48" s="84"/>
      <c r="AN48" s="64"/>
      <c r="AO48" s="63"/>
      <c r="AP48" s="63"/>
      <c r="AQ48" s="14"/>
      <c r="AR48" s="14"/>
      <c r="AS48" s="63"/>
      <c r="AT48" s="58"/>
      <c r="AU48" s="120"/>
      <c r="AV48" s="84"/>
      <c r="AW48" s="84"/>
      <c r="AX48" s="56"/>
      <c r="AY48" s="58" t="s">
        <v>386</v>
      </c>
      <c r="AZ48" s="58"/>
      <c r="BA48" s="58" t="s">
        <v>386</v>
      </c>
      <c r="BB48" s="56"/>
      <c r="BC48" s="76"/>
    </row>
    <row r="49" spans="1:55" s="103" customFormat="1" ht="77.25" thickBot="1">
      <c r="A49" s="105" t="s">
        <v>576</v>
      </c>
      <c r="B49" s="106" t="s">
        <v>577</v>
      </c>
      <c r="C49" s="106" t="s">
        <v>59</v>
      </c>
      <c r="D49" s="94" t="s">
        <v>335</v>
      </c>
      <c r="E49" s="15"/>
      <c r="F49" s="96"/>
      <c r="G49" s="96"/>
      <c r="H49" s="16"/>
      <c r="I49" s="16"/>
      <c r="J49" s="16"/>
      <c r="K49" s="96"/>
      <c r="L49" s="96"/>
      <c r="M49" s="16"/>
      <c r="N49" s="16"/>
      <c r="O49" s="16"/>
      <c r="P49" s="96"/>
      <c r="Q49" s="96"/>
      <c r="R49" s="16"/>
      <c r="S49" s="16"/>
      <c r="T49" s="96"/>
      <c r="U49" s="96">
        <v>0.005</v>
      </c>
      <c r="V49" s="96">
        <v>0.2</v>
      </c>
      <c r="W49" s="116">
        <f>65/V49</f>
        <v>325</v>
      </c>
      <c r="X49" s="116">
        <f>65/U49</f>
        <v>13000</v>
      </c>
      <c r="Y49" s="96"/>
      <c r="Z49" s="96">
        <v>0.3</v>
      </c>
      <c r="AA49" s="96">
        <v>0.45</v>
      </c>
      <c r="AB49" s="98">
        <f t="shared" si="0"/>
        <v>11111.111111111111</v>
      </c>
      <c r="AC49" s="98">
        <f t="shared" si="1"/>
        <v>16666.666666666668</v>
      </c>
      <c r="AD49" s="96"/>
      <c r="AE49" s="96"/>
      <c r="AF49" s="96"/>
      <c r="AG49" s="16"/>
      <c r="AH49" s="16"/>
      <c r="AI49" s="96"/>
      <c r="AJ49" s="99"/>
      <c r="AK49" s="99"/>
      <c r="AL49" s="100"/>
      <c r="AM49" s="100"/>
      <c r="AN49" s="99"/>
      <c r="AO49" s="96"/>
      <c r="AP49" s="96"/>
      <c r="AQ49" s="16"/>
      <c r="AR49" s="16"/>
      <c r="AS49" s="96"/>
      <c r="AT49" s="107"/>
      <c r="AU49" s="108"/>
      <c r="AV49" s="100"/>
      <c r="AW49" s="100"/>
      <c r="AX49" s="101"/>
      <c r="AY49" s="114" t="s">
        <v>387</v>
      </c>
      <c r="AZ49" s="114" t="s">
        <v>371</v>
      </c>
      <c r="BA49" s="114" t="s">
        <v>388</v>
      </c>
      <c r="BB49" s="101"/>
      <c r="BC49" s="102"/>
    </row>
    <row r="50" spans="1:55" s="124" customFormat="1" ht="77.25" thickBot="1">
      <c r="A50" s="121" t="s">
        <v>578</v>
      </c>
      <c r="B50" s="122" t="s">
        <v>579</v>
      </c>
      <c r="C50" s="122" t="s">
        <v>61</v>
      </c>
      <c r="D50" s="40" t="s">
        <v>336</v>
      </c>
      <c r="E50" s="123"/>
      <c r="F50" s="63"/>
      <c r="G50" s="63"/>
      <c r="H50" s="14"/>
      <c r="I50" s="14"/>
      <c r="J50" s="14"/>
      <c r="K50" s="63">
        <v>0.001</v>
      </c>
      <c r="L50" s="63">
        <v>0.01</v>
      </c>
      <c r="M50" s="14">
        <f>20/L50</f>
        <v>2000</v>
      </c>
      <c r="N50" s="14">
        <f>20/K50</f>
        <v>20000</v>
      </c>
      <c r="O50" s="14"/>
      <c r="P50" s="63"/>
      <c r="Q50" s="63"/>
      <c r="R50" s="14"/>
      <c r="S50" s="14"/>
      <c r="T50" s="63"/>
      <c r="U50" s="63">
        <v>0.005</v>
      </c>
      <c r="V50" s="63">
        <v>0.1</v>
      </c>
      <c r="W50" s="116">
        <f>65/V50</f>
        <v>650</v>
      </c>
      <c r="X50" s="116">
        <f>65/U50</f>
        <v>13000</v>
      </c>
      <c r="Y50" s="63"/>
      <c r="Z50" s="63">
        <v>0.27</v>
      </c>
      <c r="AA50" s="63">
        <v>0.35</v>
      </c>
      <c r="AB50" s="83">
        <f t="shared" si="0"/>
        <v>14285.714285714286</v>
      </c>
      <c r="AC50" s="83">
        <f t="shared" si="1"/>
        <v>18518.51851851852</v>
      </c>
      <c r="AD50" s="63"/>
      <c r="AE50" s="63">
        <v>0.03</v>
      </c>
      <c r="AF50" s="63">
        <v>0.15</v>
      </c>
      <c r="AG50" s="14">
        <f>3463/AF50</f>
        <v>23086.666666666668</v>
      </c>
      <c r="AH50" s="14">
        <f>3463/AE50</f>
        <v>115433.33333333334</v>
      </c>
      <c r="AI50" s="63"/>
      <c r="AJ50" s="64"/>
      <c r="AK50" s="64"/>
      <c r="AL50" s="84"/>
      <c r="AM50" s="84"/>
      <c r="AN50" s="64"/>
      <c r="AO50" s="63"/>
      <c r="AP50" s="63"/>
      <c r="AQ50" s="14"/>
      <c r="AR50" s="14"/>
      <c r="AS50" s="63"/>
      <c r="AT50" s="58"/>
      <c r="AU50" s="120"/>
      <c r="AV50" s="84"/>
      <c r="AW50" s="84"/>
      <c r="AX50" s="56"/>
      <c r="AY50" s="58" t="s">
        <v>377</v>
      </c>
      <c r="AZ50" s="58" t="s">
        <v>364</v>
      </c>
      <c r="BA50" s="58" t="s">
        <v>361</v>
      </c>
      <c r="BB50" s="56"/>
      <c r="BC50" s="78"/>
    </row>
    <row r="51" spans="1:55" s="103" customFormat="1" ht="51.75" thickBot="1">
      <c r="A51" s="105" t="s">
        <v>580</v>
      </c>
      <c r="B51" s="106" t="s">
        <v>581</v>
      </c>
      <c r="C51" s="106" t="s">
        <v>62</v>
      </c>
      <c r="D51" s="94" t="s">
        <v>337</v>
      </c>
      <c r="E51" s="15"/>
      <c r="F51" s="96"/>
      <c r="G51" s="96"/>
      <c r="H51" s="16"/>
      <c r="I51" s="16"/>
      <c r="J51" s="16"/>
      <c r="K51" s="96"/>
      <c r="L51" s="96"/>
      <c r="M51" s="16"/>
      <c r="N51" s="16"/>
      <c r="O51" s="16"/>
      <c r="P51" s="96"/>
      <c r="Q51" s="96"/>
      <c r="R51" s="16"/>
      <c r="S51" s="16"/>
      <c r="T51" s="96"/>
      <c r="U51" s="96"/>
      <c r="V51" s="96"/>
      <c r="W51" s="16"/>
      <c r="X51" s="16"/>
      <c r="Y51" s="96"/>
      <c r="Z51" s="96">
        <v>0.35</v>
      </c>
      <c r="AA51" s="96">
        <v>0.45</v>
      </c>
      <c r="AB51" s="117">
        <f t="shared" si="0"/>
        <v>11111.111111111111</v>
      </c>
      <c r="AC51" s="117">
        <f t="shared" si="1"/>
        <v>14285.714285714286</v>
      </c>
      <c r="AD51" s="96"/>
      <c r="AE51" s="96"/>
      <c r="AF51" s="96"/>
      <c r="AG51" s="16"/>
      <c r="AH51" s="16"/>
      <c r="AI51" s="96"/>
      <c r="AJ51" s="99"/>
      <c r="AK51" s="99"/>
      <c r="AL51" s="100"/>
      <c r="AM51" s="100"/>
      <c r="AN51" s="99"/>
      <c r="AO51" s="96"/>
      <c r="AP51" s="96"/>
      <c r="AQ51" s="16"/>
      <c r="AR51" s="16"/>
      <c r="AS51" s="96"/>
      <c r="AT51" s="107"/>
      <c r="AU51" s="108"/>
      <c r="AV51" s="100"/>
      <c r="AW51" s="100"/>
      <c r="AX51" s="101"/>
      <c r="AY51" s="114" t="s">
        <v>366</v>
      </c>
      <c r="AZ51" s="114"/>
      <c r="BA51" s="114" t="s">
        <v>389</v>
      </c>
      <c r="BB51" s="101"/>
      <c r="BC51" s="102"/>
    </row>
    <row r="52" spans="1:55" ht="26.25" thickBot="1">
      <c r="A52" s="47" t="s">
        <v>582</v>
      </c>
      <c r="B52" s="48" t="s">
        <v>583</v>
      </c>
      <c r="C52" s="48" t="s">
        <v>584</v>
      </c>
      <c r="D52" s="40" t="s">
        <v>338</v>
      </c>
      <c r="E52" s="1"/>
      <c r="F52" s="63"/>
      <c r="G52" s="63"/>
      <c r="H52" s="14"/>
      <c r="I52" s="14"/>
      <c r="J52" s="14"/>
      <c r="K52" s="63"/>
      <c r="L52" s="63"/>
      <c r="M52" s="14"/>
      <c r="N52" s="14"/>
      <c r="O52" s="14"/>
      <c r="P52" s="63"/>
      <c r="Q52" s="63"/>
      <c r="R52" s="14"/>
      <c r="S52" s="14"/>
      <c r="T52" s="63"/>
      <c r="U52" s="63"/>
      <c r="V52" s="63"/>
      <c r="W52" s="14"/>
      <c r="X52" s="14"/>
      <c r="Y52" s="63"/>
      <c r="Z52" s="63">
        <v>0.21</v>
      </c>
      <c r="AA52" s="63">
        <v>0.44</v>
      </c>
      <c r="AB52" s="117">
        <f t="shared" si="0"/>
        <v>11363.636363636364</v>
      </c>
      <c r="AC52" s="117">
        <f t="shared" si="1"/>
        <v>23809.52380952381</v>
      </c>
      <c r="AD52" s="63"/>
      <c r="AE52" s="63"/>
      <c r="AF52" s="63"/>
      <c r="AG52" s="14"/>
      <c r="AH52" s="14"/>
      <c r="AI52" s="63"/>
      <c r="AJ52" s="64"/>
      <c r="AK52" s="64"/>
      <c r="AL52" s="84"/>
      <c r="AM52" s="84"/>
      <c r="AN52" s="64"/>
      <c r="AO52" s="63"/>
      <c r="AP52" s="63"/>
      <c r="AQ52" s="14"/>
      <c r="AR52" s="14"/>
      <c r="AS52" s="63"/>
      <c r="AT52" s="58"/>
      <c r="AU52" s="79"/>
      <c r="AV52" s="86"/>
      <c r="AW52" s="86"/>
      <c r="AY52" s="114" t="s">
        <v>390</v>
      </c>
      <c r="AZ52" s="114"/>
      <c r="BA52" s="114" t="s">
        <v>359</v>
      </c>
      <c r="BC52" s="76"/>
    </row>
    <row r="53" spans="1:55" s="103" customFormat="1" ht="39" thickBot="1">
      <c r="A53" s="92" t="s">
        <v>501</v>
      </c>
      <c r="B53" s="93" t="s">
        <v>502</v>
      </c>
      <c r="C53" s="93" t="s">
        <v>503</v>
      </c>
      <c r="D53" s="94" t="s">
        <v>420</v>
      </c>
      <c r="E53" s="15"/>
      <c r="F53" s="96">
        <v>0.45</v>
      </c>
      <c r="G53" s="96">
        <v>0.6</v>
      </c>
      <c r="H53" s="116">
        <f>35/G53</f>
        <v>58.333333333333336</v>
      </c>
      <c r="I53" s="116">
        <f>35/F53</f>
        <v>77.77777777777777</v>
      </c>
      <c r="J53" s="16"/>
      <c r="K53" s="96"/>
      <c r="L53" s="96"/>
      <c r="M53" s="16"/>
      <c r="N53" s="16"/>
      <c r="O53" s="16"/>
      <c r="P53" s="96"/>
      <c r="Q53" s="96"/>
      <c r="R53" s="16"/>
      <c r="S53" s="16"/>
      <c r="T53" s="96"/>
      <c r="U53" s="96"/>
      <c r="V53" s="96"/>
      <c r="W53" s="16"/>
      <c r="X53" s="16"/>
      <c r="Y53" s="96"/>
      <c r="Z53" s="96"/>
      <c r="AA53" s="96"/>
      <c r="AB53" s="98"/>
      <c r="AC53" s="98"/>
      <c r="AD53" s="96"/>
      <c r="AE53" s="96"/>
      <c r="AF53" s="96"/>
      <c r="AG53" s="16"/>
      <c r="AH53" s="16"/>
      <c r="AI53" s="96"/>
      <c r="AJ53" s="99"/>
      <c r="AK53" s="99"/>
      <c r="AL53" s="100"/>
      <c r="AM53" s="100"/>
      <c r="AN53" s="99"/>
      <c r="AO53" s="96">
        <v>0.2</v>
      </c>
      <c r="AP53" s="96">
        <v>0.3</v>
      </c>
      <c r="AQ53" s="16">
        <f>80/AP53</f>
        <v>266.6666666666667</v>
      </c>
      <c r="AR53" s="16">
        <f>80/AO53</f>
        <v>400</v>
      </c>
      <c r="AS53" s="96"/>
      <c r="AT53" s="107"/>
      <c r="AU53" s="108"/>
      <c r="AV53" s="100"/>
      <c r="AW53" s="100"/>
      <c r="AX53" s="101"/>
      <c r="AY53" s="114" t="s">
        <v>359</v>
      </c>
      <c r="AZ53" s="114"/>
      <c r="BA53" s="114" t="s">
        <v>361</v>
      </c>
      <c r="BB53" s="101"/>
      <c r="BC53" s="102"/>
    </row>
    <row r="54" spans="1:55" ht="51.75" thickBot="1">
      <c r="A54" s="47" t="s">
        <v>585</v>
      </c>
      <c r="B54" s="48" t="s">
        <v>586</v>
      </c>
      <c r="C54" s="48" t="s">
        <v>63</v>
      </c>
      <c r="D54" s="40" t="s">
        <v>326</v>
      </c>
      <c r="E54" s="1"/>
      <c r="F54" s="63"/>
      <c r="G54" s="63"/>
      <c r="H54" s="14"/>
      <c r="I54" s="14"/>
      <c r="J54" s="14"/>
      <c r="K54" s="63"/>
      <c r="L54" s="63"/>
      <c r="M54" s="14"/>
      <c r="N54" s="14"/>
      <c r="O54" s="14"/>
      <c r="P54" s="63"/>
      <c r="Q54" s="63"/>
      <c r="R54" s="14"/>
      <c r="S54" s="14"/>
      <c r="T54" s="63"/>
      <c r="U54" s="63"/>
      <c r="V54" s="63"/>
      <c r="W54" s="14"/>
      <c r="X54" s="14"/>
      <c r="Y54" s="63"/>
      <c r="Z54" s="63">
        <v>0.4</v>
      </c>
      <c r="AA54" s="63">
        <v>0.59</v>
      </c>
      <c r="AB54" s="117">
        <f t="shared" si="0"/>
        <v>8474.57627118644</v>
      </c>
      <c r="AC54" s="117">
        <f t="shared" si="1"/>
        <v>12500</v>
      </c>
      <c r="AD54" s="63"/>
      <c r="AE54" s="63"/>
      <c r="AF54" s="63"/>
      <c r="AG54" s="14"/>
      <c r="AH54" s="14"/>
      <c r="AI54" s="63"/>
      <c r="AJ54" s="64"/>
      <c r="AK54" s="64"/>
      <c r="AL54" s="84"/>
      <c r="AM54" s="84"/>
      <c r="AN54" s="64"/>
      <c r="AO54" s="63"/>
      <c r="AP54" s="63"/>
      <c r="AQ54" s="14"/>
      <c r="AR54" s="14"/>
      <c r="AS54" s="63"/>
      <c r="AT54" s="58"/>
      <c r="AU54" s="79"/>
      <c r="AV54" s="86"/>
      <c r="AW54" s="86"/>
      <c r="AY54" s="114" t="s">
        <v>358</v>
      </c>
      <c r="AZ54" s="114"/>
      <c r="BA54" s="114" t="s">
        <v>359</v>
      </c>
      <c r="BC54" s="76"/>
    </row>
    <row r="55" spans="1:55" s="103" customFormat="1" ht="90" thickBot="1">
      <c r="A55" s="106" t="s">
        <v>121</v>
      </c>
      <c r="B55" s="106" t="s">
        <v>122</v>
      </c>
      <c r="C55" s="106" t="s">
        <v>124</v>
      </c>
      <c r="D55" s="94" t="s">
        <v>339</v>
      </c>
      <c r="E55" s="15"/>
      <c r="F55" s="96">
        <v>0.001</v>
      </c>
      <c r="G55" s="96">
        <v>0.01</v>
      </c>
      <c r="H55" s="16">
        <f>35/G55</f>
        <v>3500</v>
      </c>
      <c r="I55" s="16">
        <f>35/F55</f>
        <v>35000</v>
      </c>
      <c r="J55" s="16"/>
      <c r="K55" s="96"/>
      <c r="L55" s="96"/>
      <c r="M55" s="16"/>
      <c r="N55" s="16"/>
      <c r="O55" s="16"/>
      <c r="P55" s="96">
        <v>0.001</v>
      </c>
      <c r="Q55" s="96">
        <v>0.02</v>
      </c>
      <c r="R55" s="16">
        <f>1000/Q55</f>
        <v>50000</v>
      </c>
      <c r="S55" s="16">
        <f>1000/P55</f>
        <v>1000000</v>
      </c>
      <c r="T55" s="96"/>
      <c r="U55" s="96">
        <v>0.005</v>
      </c>
      <c r="V55" s="96">
        <v>0.05</v>
      </c>
      <c r="W55" s="116">
        <f>65/V55</f>
        <v>1300</v>
      </c>
      <c r="X55" s="116">
        <f>65/U55</f>
        <v>13000</v>
      </c>
      <c r="Y55" s="96"/>
      <c r="Z55" s="96">
        <v>0.58</v>
      </c>
      <c r="AA55" s="96">
        <v>0.8</v>
      </c>
      <c r="AB55" s="98">
        <f t="shared" si="0"/>
        <v>6250</v>
      </c>
      <c r="AC55" s="98">
        <f t="shared" si="1"/>
        <v>8620.689655172415</v>
      </c>
      <c r="AD55" s="96"/>
      <c r="AE55" s="96">
        <v>0.01</v>
      </c>
      <c r="AF55" s="96">
        <v>0.1</v>
      </c>
      <c r="AG55" s="16">
        <f>3463/AF55</f>
        <v>34630</v>
      </c>
      <c r="AH55" s="16">
        <f>3463/AE55</f>
        <v>346300</v>
      </c>
      <c r="AI55" s="96"/>
      <c r="AJ55" s="96">
        <v>0.0001</v>
      </c>
      <c r="AK55" s="96">
        <v>0.001</v>
      </c>
      <c r="AL55" s="16">
        <f>80/AK55</f>
        <v>80000</v>
      </c>
      <c r="AM55" s="16">
        <f>80/AJ55</f>
        <v>800000</v>
      </c>
      <c r="AN55" s="96"/>
      <c r="AO55" s="96">
        <v>0.001</v>
      </c>
      <c r="AP55" s="96">
        <v>0.04</v>
      </c>
      <c r="AQ55" s="16">
        <f>80/AP55</f>
        <v>2000</v>
      </c>
      <c r="AR55" s="16">
        <f>80/AO55</f>
        <v>80000</v>
      </c>
      <c r="AS55" s="96"/>
      <c r="AT55" s="109">
        <v>0.001</v>
      </c>
      <c r="AU55" s="108">
        <v>0.005</v>
      </c>
      <c r="AV55" s="16">
        <f>80/AU55</f>
        <v>16000</v>
      </c>
      <c r="AW55" s="16">
        <f>80/AT55</f>
        <v>80000</v>
      </c>
      <c r="AX55" s="101"/>
      <c r="AY55" s="114" t="s">
        <v>369</v>
      </c>
      <c r="AZ55" s="114" t="s">
        <v>364</v>
      </c>
      <c r="BA55" s="114" t="s">
        <v>391</v>
      </c>
      <c r="BB55" s="101"/>
      <c r="BC55" s="104"/>
    </row>
    <row r="56" spans="1:55" s="124" customFormat="1" ht="90" thickBot="1">
      <c r="A56" s="122" t="s">
        <v>125</v>
      </c>
      <c r="B56" s="122" t="s">
        <v>126</v>
      </c>
      <c r="C56" s="122" t="s">
        <v>127</v>
      </c>
      <c r="D56" s="40" t="s">
        <v>340</v>
      </c>
      <c r="E56" s="123"/>
      <c r="F56" s="63">
        <v>0.001</v>
      </c>
      <c r="G56" s="63">
        <v>0.01</v>
      </c>
      <c r="H56" s="14">
        <f>35/G56</f>
        <v>3500</v>
      </c>
      <c r="I56" s="14">
        <f>35/F56</f>
        <v>35000</v>
      </c>
      <c r="J56" s="14"/>
      <c r="K56" s="63"/>
      <c r="L56" s="63"/>
      <c r="M56" s="14"/>
      <c r="N56" s="14"/>
      <c r="O56" s="14"/>
      <c r="P56" s="63">
        <v>0.001</v>
      </c>
      <c r="Q56" s="63">
        <v>0.02</v>
      </c>
      <c r="R56" s="14">
        <f>1000/Q56</f>
        <v>50000</v>
      </c>
      <c r="S56" s="14">
        <f>1000/P56</f>
        <v>1000000</v>
      </c>
      <c r="T56" s="63"/>
      <c r="U56" s="63">
        <v>0.005</v>
      </c>
      <c r="V56" s="63">
        <v>0.05</v>
      </c>
      <c r="W56" s="116">
        <f>65/V56</f>
        <v>1300</v>
      </c>
      <c r="X56" s="116">
        <f>65/U56</f>
        <v>13000</v>
      </c>
      <c r="Y56" s="63"/>
      <c r="Z56" s="63">
        <v>0.61</v>
      </c>
      <c r="AA56" s="63">
        <v>0.94</v>
      </c>
      <c r="AB56" s="83">
        <f t="shared" si="0"/>
        <v>5319.148936170213</v>
      </c>
      <c r="AC56" s="83">
        <f t="shared" si="1"/>
        <v>8196.72131147541</v>
      </c>
      <c r="AD56" s="63"/>
      <c r="AE56" s="63">
        <v>0.01</v>
      </c>
      <c r="AF56" s="63">
        <v>0.15</v>
      </c>
      <c r="AG56" s="14">
        <f>3463/AF56</f>
        <v>23086.666666666668</v>
      </c>
      <c r="AH56" s="14">
        <f>3463/AE56</f>
        <v>346300</v>
      </c>
      <c r="AI56" s="63"/>
      <c r="AJ56" s="63">
        <v>0.0001</v>
      </c>
      <c r="AK56" s="63">
        <v>0.005</v>
      </c>
      <c r="AL56" s="14">
        <f>80/AK56</f>
        <v>16000</v>
      </c>
      <c r="AM56" s="14">
        <f>80/AJ56</f>
        <v>800000</v>
      </c>
      <c r="AN56" s="63"/>
      <c r="AO56" s="63">
        <v>0.001</v>
      </c>
      <c r="AP56" s="63">
        <v>0.04</v>
      </c>
      <c r="AQ56" s="14">
        <f>80/AP56</f>
        <v>2000</v>
      </c>
      <c r="AR56" s="14">
        <f>80/AO56</f>
        <v>80000</v>
      </c>
      <c r="AS56" s="63"/>
      <c r="AT56" s="55">
        <v>0.001</v>
      </c>
      <c r="AU56" s="120">
        <v>0.01</v>
      </c>
      <c r="AV56" s="14">
        <f>80/AU56</f>
        <v>8000</v>
      </c>
      <c r="AW56" s="14">
        <f>80/AT56</f>
        <v>80000</v>
      </c>
      <c r="AX56" s="56"/>
      <c r="AY56" s="58" t="s">
        <v>368</v>
      </c>
      <c r="AZ56" s="58" t="s">
        <v>364</v>
      </c>
      <c r="BA56" s="58" t="s">
        <v>391</v>
      </c>
      <c r="BB56" s="56"/>
      <c r="BC56" s="78"/>
    </row>
    <row r="57" spans="1:55" s="103" customFormat="1" ht="51.75" thickBot="1">
      <c r="A57" s="92" t="s">
        <v>504</v>
      </c>
      <c r="B57" s="93" t="s">
        <v>505</v>
      </c>
      <c r="C57" s="93" t="s">
        <v>506</v>
      </c>
      <c r="D57" s="94" t="s">
        <v>352</v>
      </c>
      <c r="E57" s="15"/>
      <c r="F57" s="96">
        <v>0.01</v>
      </c>
      <c r="G57" s="96">
        <v>0.15</v>
      </c>
      <c r="H57" s="16">
        <f>35/G57</f>
        <v>233.33333333333334</v>
      </c>
      <c r="I57" s="16">
        <f>35/F57</f>
        <v>3500</v>
      </c>
      <c r="J57" s="16"/>
      <c r="K57" s="96"/>
      <c r="L57" s="96"/>
      <c r="M57" s="16"/>
      <c r="N57" s="16"/>
      <c r="O57" s="16"/>
      <c r="P57" s="96">
        <v>0.001</v>
      </c>
      <c r="Q57" s="96">
        <v>0.02</v>
      </c>
      <c r="R57" s="16">
        <f>1000/Q57</f>
        <v>50000</v>
      </c>
      <c r="S57" s="16">
        <f>1000/P57</f>
        <v>1000000</v>
      </c>
      <c r="T57" s="96"/>
      <c r="U57" s="96"/>
      <c r="V57" s="96"/>
      <c r="W57" s="16"/>
      <c r="X57" s="16"/>
      <c r="Y57" s="96"/>
      <c r="Z57" s="96">
        <v>0.25</v>
      </c>
      <c r="AA57" s="96">
        <v>0.49</v>
      </c>
      <c r="AB57" s="98">
        <f t="shared" si="0"/>
        <v>10204.081632653062</v>
      </c>
      <c r="AC57" s="98">
        <f t="shared" si="1"/>
        <v>20000</v>
      </c>
      <c r="AD57" s="96"/>
      <c r="AE57" s="96">
        <v>0.01</v>
      </c>
      <c r="AF57" s="96">
        <v>0.1</v>
      </c>
      <c r="AG57" s="116">
        <f>3463/AF57</f>
        <v>34630</v>
      </c>
      <c r="AH57" s="116">
        <f>3463/AE57</f>
        <v>346300</v>
      </c>
      <c r="AI57" s="96"/>
      <c r="AJ57" s="99"/>
      <c r="AK57" s="99"/>
      <c r="AL57" s="100"/>
      <c r="AM57" s="100"/>
      <c r="AN57" s="99"/>
      <c r="AO57" s="96">
        <v>0.2</v>
      </c>
      <c r="AP57" s="96">
        <v>0.35</v>
      </c>
      <c r="AQ57" s="16">
        <f>80/AP57</f>
        <v>228.57142857142858</v>
      </c>
      <c r="AR57" s="16">
        <f>80/AO57</f>
        <v>400</v>
      </c>
      <c r="AS57" s="96"/>
      <c r="AT57" s="107"/>
      <c r="AU57" s="108"/>
      <c r="AV57" s="100"/>
      <c r="AW57" s="100"/>
      <c r="AX57" s="101"/>
      <c r="AY57" s="107" t="s">
        <v>359</v>
      </c>
      <c r="AZ57" s="107"/>
      <c r="BA57" s="107" t="s">
        <v>361</v>
      </c>
      <c r="BB57" s="101"/>
      <c r="BC57" s="104"/>
    </row>
    <row r="58" spans="1:55" s="124" customFormat="1" ht="39" thickBot="1">
      <c r="A58" s="121" t="s">
        <v>587</v>
      </c>
      <c r="B58" s="122" t="s">
        <v>588</v>
      </c>
      <c r="C58" s="122" t="s">
        <v>64</v>
      </c>
      <c r="D58" s="40" t="s">
        <v>326</v>
      </c>
      <c r="E58" s="123"/>
      <c r="F58" s="63"/>
      <c r="G58" s="63"/>
      <c r="H58" s="14"/>
      <c r="I58" s="14"/>
      <c r="J58" s="14"/>
      <c r="K58" s="63"/>
      <c r="L58" s="63"/>
      <c r="M58" s="14"/>
      <c r="N58" s="14"/>
      <c r="O58" s="14"/>
      <c r="P58" s="63"/>
      <c r="Q58" s="63"/>
      <c r="R58" s="14"/>
      <c r="S58" s="14"/>
      <c r="T58" s="63"/>
      <c r="U58" s="63"/>
      <c r="V58" s="63"/>
      <c r="W58" s="14"/>
      <c r="X58" s="14"/>
      <c r="Y58" s="63"/>
      <c r="Z58" s="63">
        <v>0.4</v>
      </c>
      <c r="AA58" s="63">
        <v>0.59</v>
      </c>
      <c r="AB58" s="117">
        <f t="shared" si="0"/>
        <v>8474.57627118644</v>
      </c>
      <c r="AC58" s="117">
        <f t="shared" si="1"/>
        <v>12500</v>
      </c>
      <c r="AD58" s="63"/>
      <c r="AE58" s="63"/>
      <c r="AF58" s="63"/>
      <c r="AG58" s="14"/>
      <c r="AH58" s="14"/>
      <c r="AI58" s="63"/>
      <c r="AJ58" s="64"/>
      <c r="AK58" s="64"/>
      <c r="AL58" s="84"/>
      <c r="AM58" s="84"/>
      <c r="AN58" s="64"/>
      <c r="AO58" s="63"/>
      <c r="AP58" s="63"/>
      <c r="AQ58" s="14"/>
      <c r="AR58" s="14"/>
      <c r="AS58" s="63"/>
      <c r="AT58" s="58"/>
      <c r="AU58" s="120"/>
      <c r="AV58" s="84"/>
      <c r="AW58" s="84"/>
      <c r="AX58" s="56"/>
      <c r="AY58" s="58" t="s">
        <v>358</v>
      </c>
      <c r="AZ58" s="58"/>
      <c r="BA58" s="58" t="s">
        <v>359</v>
      </c>
      <c r="BB58" s="56"/>
      <c r="BC58" s="76"/>
    </row>
    <row r="59" spans="1:55" s="103" customFormat="1" ht="51.75" thickBot="1">
      <c r="A59" s="105" t="s">
        <v>589</v>
      </c>
      <c r="B59" s="106" t="s">
        <v>590</v>
      </c>
      <c r="C59" s="106" t="s">
        <v>65</v>
      </c>
      <c r="D59" s="94" t="s">
        <v>326</v>
      </c>
      <c r="E59" s="15"/>
      <c r="F59" s="96"/>
      <c r="G59" s="96"/>
      <c r="H59" s="16"/>
      <c r="I59" s="16"/>
      <c r="J59" s="16"/>
      <c r="K59" s="96"/>
      <c r="L59" s="96"/>
      <c r="M59" s="16"/>
      <c r="N59" s="16"/>
      <c r="O59" s="16"/>
      <c r="P59" s="96"/>
      <c r="Q59" s="96"/>
      <c r="R59" s="16"/>
      <c r="S59" s="16"/>
      <c r="T59" s="96"/>
      <c r="U59" s="96"/>
      <c r="V59" s="96"/>
      <c r="W59" s="16"/>
      <c r="X59" s="16"/>
      <c r="Y59" s="96"/>
      <c r="Z59" s="96">
        <v>0.4</v>
      </c>
      <c r="AA59" s="96">
        <v>0.59</v>
      </c>
      <c r="AB59" s="117">
        <f t="shared" si="0"/>
        <v>8474.57627118644</v>
      </c>
      <c r="AC59" s="117">
        <f t="shared" si="1"/>
        <v>12500</v>
      </c>
      <c r="AD59" s="96"/>
      <c r="AE59" s="96"/>
      <c r="AF59" s="96"/>
      <c r="AG59" s="16"/>
      <c r="AH59" s="16"/>
      <c r="AI59" s="96"/>
      <c r="AJ59" s="99"/>
      <c r="AK59" s="99"/>
      <c r="AL59" s="100"/>
      <c r="AM59" s="100"/>
      <c r="AN59" s="99"/>
      <c r="AO59" s="96"/>
      <c r="AP59" s="96"/>
      <c r="AQ59" s="16"/>
      <c r="AR59" s="16"/>
      <c r="AS59" s="96"/>
      <c r="AT59" s="107"/>
      <c r="AU59" s="108"/>
      <c r="AV59" s="100"/>
      <c r="AW59" s="100"/>
      <c r="AX59" s="101"/>
      <c r="AY59" s="114" t="s">
        <v>358</v>
      </c>
      <c r="AZ59" s="114"/>
      <c r="BA59" s="114" t="s">
        <v>359</v>
      </c>
      <c r="BB59" s="101"/>
      <c r="BC59" s="102"/>
    </row>
    <row r="60" spans="1:55" s="124" customFormat="1" ht="64.5" thickBot="1">
      <c r="A60" s="121" t="s">
        <v>591</v>
      </c>
      <c r="B60" s="122" t="s">
        <v>592</v>
      </c>
      <c r="C60" s="122" t="s">
        <v>107</v>
      </c>
      <c r="D60" s="40" t="s">
        <v>342</v>
      </c>
      <c r="E60" s="123"/>
      <c r="F60" s="63">
        <v>0.001</v>
      </c>
      <c r="G60" s="63">
        <v>0.02</v>
      </c>
      <c r="H60" s="14">
        <f>35/G60</f>
        <v>1750</v>
      </c>
      <c r="I60" s="14">
        <f>35/F60</f>
        <v>35000</v>
      </c>
      <c r="J60" s="14"/>
      <c r="K60" s="63"/>
      <c r="L60" s="63"/>
      <c r="M60" s="14"/>
      <c r="N60" s="14"/>
      <c r="O60" s="14"/>
      <c r="P60" s="63"/>
      <c r="Q60" s="63"/>
      <c r="R60" s="14"/>
      <c r="S60" s="14"/>
      <c r="T60" s="63"/>
      <c r="U60" s="63">
        <v>0.005</v>
      </c>
      <c r="V60" s="63">
        <v>0.05</v>
      </c>
      <c r="W60" s="116">
        <f>65/V60</f>
        <v>1300</v>
      </c>
      <c r="X60" s="116">
        <f>65/U60</f>
        <v>13000</v>
      </c>
      <c r="Y60" s="63"/>
      <c r="Z60" s="63">
        <v>0.25</v>
      </c>
      <c r="AA60" s="63">
        <v>0.44</v>
      </c>
      <c r="AB60" s="83">
        <f t="shared" si="0"/>
        <v>11363.636363636364</v>
      </c>
      <c r="AC60" s="83">
        <f t="shared" si="1"/>
        <v>20000</v>
      </c>
      <c r="AD60" s="63"/>
      <c r="AE60" s="63">
        <v>0.01</v>
      </c>
      <c r="AF60" s="63">
        <v>0.1</v>
      </c>
      <c r="AG60" s="14">
        <f>3463/AF60</f>
        <v>34630</v>
      </c>
      <c r="AH60" s="14">
        <f>3463/AE60</f>
        <v>346300</v>
      </c>
      <c r="AI60" s="63"/>
      <c r="AJ60" s="64"/>
      <c r="AK60" s="64"/>
      <c r="AL60" s="84"/>
      <c r="AM60" s="84"/>
      <c r="AN60" s="64"/>
      <c r="AO60" s="63">
        <v>0.005</v>
      </c>
      <c r="AP60" s="63">
        <v>0.05</v>
      </c>
      <c r="AQ60" s="14">
        <f>80/AP60</f>
        <v>1600</v>
      </c>
      <c r="AR60" s="14">
        <f>80/AO60</f>
        <v>16000</v>
      </c>
      <c r="AS60" s="63"/>
      <c r="AT60" s="58"/>
      <c r="AU60" s="120"/>
      <c r="AV60" s="84"/>
      <c r="AW60" s="84"/>
      <c r="AX60" s="56"/>
      <c r="AY60" s="58" t="s">
        <v>383</v>
      </c>
      <c r="AZ60" s="58" t="s">
        <v>364</v>
      </c>
      <c r="BA60" s="58" t="s">
        <v>359</v>
      </c>
      <c r="BB60" s="56"/>
      <c r="BC60" s="78"/>
    </row>
    <row r="61" spans="1:55" s="103" customFormat="1" ht="64.5" thickBot="1">
      <c r="A61" s="105" t="s">
        <v>593</v>
      </c>
      <c r="B61" s="106" t="s">
        <v>594</v>
      </c>
      <c r="C61" s="106" t="s">
        <v>108</v>
      </c>
      <c r="D61" s="94" t="s">
        <v>343</v>
      </c>
      <c r="E61" s="15"/>
      <c r="F61" s="96"/>
      <c r="G61" s="96"/>
      <c r="H61" s="16"/>
      <c r="I61" s="16"/>
      <c r="J61" s="16"/>
      <c r="K61" s="96"/>
      <c r="L61" s="96"/>
      <c r="M61" s="16"/>
      <c r="N61" s="16"/>
      <c r="O61" s="16"/>
      <c r="P61" s="96"/>
      <c r="Q61" s="96"/>
      <c r="R61" s="16"/>
      <c r="S61" s="16"/>
      <c r="T61" s="96"/>
      <c r="U61" s="96">
        <v>0.005</v>
      </c>
      <c r="V61" s="96">
        <v>0.05</v>
      </c>
      <c r="W61" s="116">
        <f>65/V61</f>
        <v>1300</v>
      </c>
      <c r="X61" s="116">
        <f>65/U61</f>
        <v>13000</v>
      </c>
      <c r="Y61" s="96"/>
      <c r="Z61" s="96">
        <v>0.3</v>
      </c>
      <c r="AA61" s="96">
        <v>0.49</v>
      </c>
      <c r="AB61" s="98">
        <f t="shared" si="0"/>
        <v>10204.081632653062</v>
      </c>
      <c r="AC61" s="98">
        <f t="shared" si="1"/>
        <v>16666.666666666668</v>
      </c>
      <c r="AD61" s="96"/>
      <c r="AE61" s="96">
        <v>0.01</v>
      </c>
      <c r="AF61" s="96">
        <v>0.1</v>
      </c>
      <c r="AG61" s="16">
        <f>3463/AF61</f>
        <v>34630</v>
      </c>
      <c r="AH61" s="16">
        <f>3463/AE61</f>
        <v>346300</v>
      </c>
      <c r="AI61" s="96"/>
      <c r="AJ61" s="99"/>
      <c r="AK61" s="99"/>
      <c r="AL61" s="100"/>
      <c r="AM61" s="100"/>
      <c r="AN61" s="99"/>
      <c r="AO61" s="96"/>
      <c r="AP61" s="96"/>
      <c r="AQ61" s="16"/>
      <c r="AR61" s="16"/>
      <c r="AS61" s="96"/>
      <c r="AT61" s="107"/>
      <c r="AU61" s="108"/>
      <c r="AV61" s="100"/>
      <c r="AW61" s="100"/>
      <c r="AX61" s="101"/>
      <c r="AY61" s="114" t="s">
        <v>365</v>
      </c>
      <c r="AZ61" s="114" t="s">
        <v>364</v>
      </c>
      <c r="BA61" s="114" t="s">
        <v>359</v>
      </c>
      <c r="BB61" s="101"/>
      <c r="BC61" s="104"/>
    </row>
    <row r="62" spans="1:55" s="124" customFormat="1" ht="39" thickBot="1">
      <c r="A62" s="121" t="s">
        <v>595</v>
      </c>
      <c r="B62" s="122" t="s">
        <v>596</v>
      </c>
      <c r="C62" s="122" t="s">
        <v>257</v>
      </c>
      <c r="D62" s="40" t="s">
        <v>344</v>
      </c>
      <c r="E62" s="123"/>
      <c r="F62" s="63">
        <v>0.01</v>
      </c>
      <c r="G62" s="63">
        <v>0.15</v>
      </c>
      <c r="H62" s="14">
        <f>35/G62</f>
        <v>233.33333333333334</v>
      </c>
      <c r="I62" s="14">
        <f>35/F62</f>
        <v>3500</v>
      </c>
      <c r="J62" s="14"/>
      <c r="K62" s="63"/>
      <c r="L62" s="63"/>
      <c r="M62" s="14"/>
      <c r="N62" s="14"/>
      <c r="O62" s="14"/>
      <c r="P62" s="63"/>
      <c r="Q62" s="63"/>
      <c r="R62" s="14"/>
      <c r="S62" s="14"/>
      <c r="T62" s="63"/>
      <c r="U62" s="63"/>
      <c r="V62" s="63"/>
      <c r="W62" s="14"/>
      <c r="X62" s="14"/>
      <c r="Y62" s="63"/>
      <c r="Z62" s="63">
        <v>0.4</v>
      </c>
      <c r="AA62" s="63">
        <v>0.55</v>
      </c>
      <c r="AB62" s="83">
        <f t="shared" si="0"/>
        <v>9090.90909090909</v>
      </c>
      <c r="AC62" s="83">
        <f t="shared" si="1"/>
        <v>12500</v>
      </c>
      <c r="AD62" s="63"/>
      <c r="AE62" s="63"/>
      <c r="AF62" s="63"/>
      <c r="AG62" s="14"/>
      <c r="AH62" s="14"/>
      <c r="AI62" s="63"/>
      <c r="AJ62" s="64"/>
      <c r="AK62" s="64"/>
      <c r="AL62" s="84"/>
      <c r="AM62" s="84"/>
      <c r="AN62" s="64"/>
      <c r="AO62" s="63">
        <v>0.25</v>
      </c>
      <c r="AP62" s="63">
        <v>0.45</v>
      </c>
      <c r="AQ62" s="116">
        <f>80/AP62</f>
        <v>177.77777777777777</v>
      </c>
      <c r="AR62" s="116">
        <f>80/AO62</f>
        <v>320</v>
      </c>
      <c r="AS62" s="63"/>
      <c r="AT62" s="58"/>
      <c r="AU62" s="120"/>
      <c r="AV62" s="84"/>
      <c r="AW62" s="84"/>
      <c r="AX62" s="56"/>
      <c r="AY62" s="58" t="s">
        <v>359</v>
      </c>
      <c r="AZ62" s="58"/>
      <c r="BA62" s="58" t="s">
        <v>392</v>
      </c>
      <c r="BB62" s="56"/>
      <c r="BC62" s="76"/>
    </row>
    <row r="63" spans="1:55" s="103" customFormat="1" ht="51.75" thickBot="1">
      <c r="A63" s="105" t="s">
        <v>597</v>
      </c>
      <c r="B63" s="106" t="s">
        <v>598</v>
      </c>
      <c r="C63" s="106" t="s">
        <v>258</v>
      </c>
      <c r="D63" s="94" t="s">
        <v>345</v>
      </c>
      <c r="E63" s="15"/>
      <c r="F63" s="96">
        <v>0.001</v>
      </c>
      <c r="G63" s="96">
        <v>0.05</v>
      </c>
      <c r="H63" s="16">
        <f>35/G63</f>
        <v>700</v>
      </c>
      <c r="I63" s="16">
        <f>35/F63</f>
        <v>35000</v>
      </c>
      <c r="J63" s="16"/>
      <c r="K63" s="96"/>
      <c r="L63" s="96"/>
      <c r="M63" s="16"/>
      <c r="N63" s="16"/>
      <c r="O63" s="16"/>
      <c r="P63" s="96">
        <v>0.001</v>
      </c>
      <c r="Q63" s="96">
        <v>0.02</v>
      </c>
      <c r="R63" s="16">
        <f>1000/Q63</f>
        <v>50000</v>
      </c>
      <c r="S63" s="16">
        <f>1000/P63</f>
        <v>1000000</v>
      </c>
      <c r="T63" s="96"/>
      <c r="U63" s="96"/>
      <c r="V63" s="96"/>
      <c r="W63" s="16"/>
      <c r="X63" s="16"/>
      <c r="Y63" s="96"/>
      <c r="Z63" s="96">
        <v>0.25</v>
      </c>
      <c r="AA63" s="96">
        <v>0.44</v>
      </c>
      <c r="AB63" s="98">
        <f t="shared" si="0"/>
        <v>11363.636363636364</v>
      </c>
      <c r="AC63" s="98">
        <f t="shared" si="1"/>
        <v>20000</v>
      </c>
      <c r="AD63" s="96"/>
      <c r="AE63" s="96">
        <v>0.01</v>
      </c>
      <c r="AF63" s="96">
        <v>0.1</v>
      </c>
      <c r="AG63" s="116">
        <f>3463/AF63</f>
        <v>34630</v>
      </c>
      <c r="AH63" s="116">
        <f>3463/AE63</f>
        <v>346300</v>
      </c>
      <c r="AI63" s="96"/>
      <c r="AJ63" s="99"/>
      <c r="AK63" s="99"/>
      <c r="AL63" s="100"/>
      <c r="AM63" s="100"/>
      <c r="AN63" s="99"/>
      <c r="AO63" s="96">
        <v>0.01</v>
      </c>
      <c r="AP63" s="96">
        <v>0.15</v>
      </c>
      <c r="AQ63" s="16">
        <f>80/AP63</f>
        <v>533.3333333333334</v>
      </c>
      <c r="AR63" s="16">
        <f>80/AO63</f>
        <v>8000</v>
      </c>
      <c r="AS63" s="96"/>
      <c r="AT63" s="107"/>
      <c r="AU63" s="108"/>
      <c r="AV63" s="100"/>
      <c r="AW63" s="100"/>
      <c r="AX63" s="101"/>
      <c r="AY63" s="114" t="s">
        <v>366</v>
      </c>
      <c r="AZ63" s="114"/>
      <c r="BA63" s="114" t="s">
        <v>369</v>
      </c>
      <c r="BB63" s="101"/>
      <c r="BC63" s="104"/>
    </row>
    <row r="64" spans="1:55" s="124" customFormat="1" ht="39" thickBot="1">
      <c r="A64" s="121" t="s">
        <v>599</v>
      </c>
      <c r="B64" s="122" t="s">
        <v>600</v>
      </c>
      <c r="C64" s="122" t="s">
        <v>409</v>
      </c>
      <c r="D64" s="40" t="s">
        <v>346</v>
      </c>
      <c r="E64" s="123"/>
      <c r="F64" s="63"/>
      <c r="G64" s="63"/>
      <c r="H64" s="14"/>
      <c r="I64" s="14"/>
      <c r="J64" s="14"/>
      <c r="K64" s="63"/>
      <c r="L64" s="63"/>
      <c r="M64" s="14"/>
      <c r="N64" s="14"/>
      <c r="O64" s="14"/>
      <c r="P64" s="63"/>
      <c r="Q64" s="63"/>
      <c r="R64" s="14"/>
      <c r="S64" s="14"/>
      <c r="T64" s="63"/>
      <c r="U64" s="63"/>
      <c r="V64" s="63"/>
      <c r="W64" s="14"/>
      <c r="X64" s="14"/>
      <c r="Y64" s="63"/>
      <c r="Z64" s="63">
        <v>0.4</v>
      </c>
      <c r="AA64" s="63">
        <v>0.54</v>
      </c>
      <c r="AB64" s="117">
        <f t="shared" si="0"/>
        <v>9259.25925925926</v>
      </c>
      <c r="AC64" s="117">
        <f t="shared" si="1"/>
        <v>12500</v>
      </c>
      <c r="AD64" s="63"/>
      <c r="AE64" s="63"/>
      <c r="AF64" s="63"/>
      <c r="AG64" s="14"/>
      <c r="AH64" s="14"/>
      <c r="AI64" s="63"/>
      <c r="AJ64" s="64"/>
      <c r="AK64" s="64"/>
      <c r="AL64" s="84"/>
      <c r="AM64" s="84"/>
      <c r="AN64" s="64"/>
      <c r="AO64" s="63"/>
      <c r="AP64" s="63"/>
      <c r="AQ64" s="14"/>
      <c r="AR64" s="14"/>
      <c r="AS64" s="63"/>
      <c r="AT64" s="58"/>
      <c r="AU64" s="120"/>
      <c r="AV64" s="84"/>
      <c r="AW64" s="84"/>
      <c r="AX64" s="56"/>
      <c r="AY64" s="58" t="s">
        <v>393</v>
      </c>
      <c r="AZ64" s="58"/>
      <c r="BA64" s="58" t="s">
        <v>376</v>
      </c>
      <c r="BB64" s="56"/>
      <c r="BC64" s="76"/>
    </row>
    <row r="65" spans="1:55" s="103" customFormat="1" ht="51.75" thickBot="1">
      <c r="A65" s="105" t="s">
        <v>601</v>
      </c>
      <c r="B65" s="106" t="s">
        <v>602</v>
      </c>
      <c r="C65" s="106" t="s">
        <v>411</v>
      </c>
      <c r="D65" s="94" t="s">
        <v>347</v>
      </c>
      <c r="E65" s="15"/>
      <c r="F65" s="96">
        <v>0.001</v>
      </c>
      <c r="G65" s="96">
        <v>0.05</v>
      </c>
      <c r="H65" s="16">
        <f>35/G65</f>
        <v>700</v>
      </c>
      <c r="I65" s="16">
        <f>35/F65</f>
        <v>35000</v>
      </c>
      <c r="J65" s="16"/>
      <c r="K65" s="96"/>
      <c r="L65" s="96"/>
      <c r="M65" s="16"/>
      <c r="N65" s="16"/>
      <c r="O65" s="16"/>
      <c r="P65" s="96"/>
      <c r="Q65" s="96"/>
      <c r="R65" s="16"/>
      <c r="S65" s="16"/>
      <c r="T65" s="96"/>
      <c r="U65" s="96"/>
      <c r="V65" s="96"/>
      <c r="W65" s="16"/>
      <c r="X65" s="16"/>
      <c r="Y65" s="96"/>
      <c r="Z65" s="96">
        <v>0.25</v>
      </c>
      <c r="AA65" s="96">
        <v>0.44</v>
      </c>
      <c r="AB65" s="98">
        <f t="shared" si="0"/>
        <v>11363.636363636364</v>
      </c>
      <c r="AC65" s="98">
        <f t="shared" si="1"/>
        <v>20000</v>
      </c>
      <c r="AD65" s="96"/>
      <c r="AE65" s="96">
        <v>0.01</v>
      </c>
      <c r="AF65" s="96">
        <v>0.1</v>
      </c>
      <c r="AG65" s="116">
        <f>3463/AF65</f>
        <v>34630</v>
      </c>
      <c r="AH65" s="116">
        <f>3463/AE65</f>
        <v>346300</v>
      </c>
      <c r="AI65" s="96"/>
      <c r="AJ65" s="99"/>
      <c r="AK65" s="99"/>
      <c r="AL65" s="100"/>
      <c r="AM65" s="100"/>
      <c r="AN65" s="99"/>
      <c r="AO65" s="96">
        <v>0.01</v>
      </c>
      <c r="AP65" s="96">
        <v>0.15</v>
      </c>
      <c r="AQ65" s="16">
        <f>80/AP65</f>
        <v>533.3333333333334</v>
      </c>
      <c r="AR65" s="16">
        <f>80/AO65</f>
        <v>8000</v>
      </c>
      <c r="AS65" s="96"/>
      <c r="AT65" s="107"/>
      <c r="AU65" s="108"/>
      <c r="AV65" s="100"/>
      <c r="AW65" s="100"/>
      <c r="AX65" s="101"/>
      <c r="AY65" s="114" t="s">
        <v>366</v>
      </c>
      <c r="AZ65" s="114"/>
      <c r="BA65" s="114" t="s">
        <v>369</v>
      </c>
      <c r="BB65" s="101"/>
      <c r="BC65" s="104"/>
    </row>
    <row r="66" spans="1:55" s="124" customFormat="1" ht="39" thickBot="1">
      <c r="A66" s="121" t="s">
        <v>603</v>
      </c>
      <c r="B66" s="122" t="s">
        <v>604</v>
      </c>
      <c r="C66" s="122" t="s">
        <v>412</v>
      </c>
      <c r="D66" s="40" t="s">
        <v>326</v>
      </c>
      <c r="E66" s="123"/>
      <c r="F66" s="63"/>
      <c r="G66" s="63"/>
      <c r="H66" s="14"/>
      <c r="I66" s="14"/>
      <c r="J66" s="14"/>
      <c r="K66" s="63"/>
      <c r="L66" s="63"/>
      <c r="M66" s="14"/>
      <c r="N66" s="14"/>
      <c r="O66" s="14"/>
      <c r="P66" s="64"/>
      <c r="Q66" s="64"/>
      <c r="R66" s="84"/>
      <c r="S66" s="84"/>
      <c r="T66" s="64"/>
      <c r="U66" s="63"/>
      <c r="V66" s="63"/>
      <c r="W66" s="14"/>
      <c r="X66" s="14"/>
      <c r="Y66" s="63"/>
      <c r="Z66" s="63">
        <v>0.4</v>
      </c>
      <c r="AA66" s="63">
        <v>0.59</v>
      </c>
      <c r="AB66" s="117">
        <f t="shared" si="0"/>
        <v>8474.57627118644</v>
      </c>
      <c r="AC66" s="117">
        <f t="shared" si="1"/>
        <v>12500</v>
      </c>
      <c r="AD66" s="63"/>
      <c r="AE66" s="63"/>
      <c r="AF66" s="63"/>
      <c r="AG66" s="14"/>
      <c r="AH66" s="14"/>
      <c r="AI66" s="63"/>
      <c r="AJ66" s="64"/>
      <c r="AK66" s="64"/>
      <c r="AL66" s="84"/>
      <c r="AM66" s="84"/>
      <c r="AN66" s="64"/>
      <c r="AO66" s="63"/>
      <c r="AP66" s="63"/>
      <c r="AQ66" s="14"/>
      <c r="AR66" s="14"/>
      <c r="AS66" s="63"/>
      <c r="AT66" s="58"/>
      <c r="AU66" s="120"/>
      <c r="AV66" s="84"/>
      <c r="AW66" s="84"/>
      <c r="AX66" s="56"/>
      <c r="AY66" s="58" t="s">
        <v>358</v>
      </c>
      <c r="AZ66" s="58"/>
      <c r="BA66" s="58" t="s">
        <v>359</v>
      </c>
      <c r="BB66" s="56"/>
      <c r="BC66" s="76"/>
    </row>
    <row r="67" spans="1:55" s="103" customFormat="1" ht="51.75" thickBot="1">
      <c r="A67" s="105" t="s">
        <v>605</v>
      </c>
      <c r="B67" s="106" t="s">
        <v>606</v>
      </c>
      <c r="C67" s="106" t="s">
        <v>413</v>
      </c>
      <c r="D67" s="94" t="s">
        <v>353</v>
      </c>
      <c r="E67" s="15"/>
      <c r="F67" s="96">
        <v>0.0001</v>
      </c>
      <c r="G67" s="96">
        <v>0.005</v>
      </c>
      <c r="H67" s="16">
        <f>35/G67</f>
        <v>7000</v>
      </c>
      <c r="I67" s="16">
        <f>35/F67</f>
        <v>350000</v>
      </c>
      <c r="J67" s="16"/>
      <c r="K67" s="96"/>
      <c r="L67" s="96"/>
      <c r="M67" s="16"/>
      <c r="N67" s="16"/>
      <c r="O67" s="16"/>
      <c r="P67" s="96"/>
      <c r="Q67" s="96"/>
      <c r="R67" s="16"/>
      <c r="S67" s="16"/>
      <c r="T67" s="96"/>
      <c r="U67" s="96"/>
      <c r="V67" s="96"/>
      <c r="W67" s="16"/>
      <c r="X67" s="16"/>
      <c r="Y67" s="96"/>
      <c r="Z67" s="96">
        <v>0.25</v>
      </c>
      <c r="AA67" s="96">
        <v>0.54</v>
      </c>
      <c r="AB67" s="98">
        <f t="shared" si="0"/>
        <v>9259.25925925926</v>
      </c>
      <c r="AC67" s="98">
        <f t="shared" si="1"/>
        <v>20000</v>
      </c>
      <c r="AD67" s="96"/>
      <c r="AE67" s="96">
        <v>0.05</v>
      </c>
      <c r="AF67" s="96">
        <v>0.15</v>
      </c>
      <c r="AG67" s="116">
        <f>3463/AF67</f>
        <v>23086.666666666668</v>
      </c>
      <c r="AH67" s="116">
        <f>3463/AE67</f>
        <v>69260</v>
      </c>
      <c r="AI67" s="96"/>
      <c r="AJ67" s="99"/>
      <c r="AK67" s="99"/>
      <c r="AL67" s="100"/>
      <c r="AM67" s="100"/>
      <c r="AN67" s="99"/>
      <c r="AO67" s="96">
        <v>0.0005</v>
      </c>
      <c r="AP67" s="96">
        <v>0.002</v>
      </c>
      <c r="AQ67" s="16">
        <f>80/AP67</f>
        <v>40000</v>
      </c>
      <c r="AR67" s="16">
        <f>80/AO67</f>
        <v>160000</v>
      </c>
      <c r="AS67" s="96"/>
      <c r="AT67" s="107"/>
      <c r="AU67" s="108"/>
      <c r="AV67" s="100"/>
      <c r="AW67" s="100"/>
      <c r="AX67" s="101"/>
      <c r="AY67" s="114" t="s">
        <v>361</v>
      </c>
      <c r="AZ67" s="114"/>
      <c r="BA67" s="114" t="s">
        <v>378</v>
      </c>
      <c r="BB67" s="101"/>
      <c r="BC67" s="104"/>
    </row>
    <row r="68" spans="1:55" s="124" customFormat="1" ht="26.25" thickBot="1">
      <c r="A68" s="121" t="s">
        <v>607</v>
      </c>
      <c r="B68" s="122" t="s">
        <v>608</v>
      </c>
      <c r="C68" s="122" t="s">
        <v>609</v>
      </c>
      <c r="D68" s="40" t="s">
        <v>354</v>
      </c>
      <c r="E68" s="123"/>
      <c r="F68" s="63"/>
      <c r="G68" s="63"/>
      <c r="H68" s="14"/>
      <c r="I68" s="14"/>
      <c r="J68" s="14"/>
      <c r="K68" s="63"/>
      <c r="L68" s="63"/>
      <c r="M68" s="14"/>
      <c r="N68" s="14"/>
      <c r="O68" s="14"/>
      <c r="P68" s="63"/>
      <c r="Q68" s="63"/>
      <c r="R68" s="14"/>
      <c r="S68" s="14"/>
      <c r="T68" s="63"/>
      <c r="U68" s="63"/>
      <c r="V68" s="63"/>
      <c r="W68" s="14"/>
      <c r="X68" s="14"/>
      <c r="Y68" s="63"/>
      <c r="Z68" s="63">
        <v>0.4</v>
      </c>
      <c r="AA68" s="63">
        <v>0.54</v>
      </c>
      <c r="AB68" s="117">
        <f t="shared" si="0"/>
        <v>9259.25925925926</v>
      </c>
      <c r="AC68" s="117">
        <f t="shared" si="1"/>
        <v>12500</v>
      </c>
      <c r="AD68" s="63"/>
      <c r="AE68" s="63"/>
      <c r="AF68" s="63"/>
      <c r="AG68" s="14"/>
      <c r="AH68" s="14"/>
      <c r="AI68" s="63"/>
      <c r="AJ68" s="64"/>
      <c r="AK68" s="64"/>
      <c r="AL68" s="84"/>
      <c r="AM68" s="84"/>
      <c r="AN68" s="64"/>
      <c r="AO68" s="63"/>
      <c r="AP68" s="63"/>
      <c r="AQ68" s="14"/>
      <c r="AR68" s="14"/>
      <c r="AS68" s="63"/>
      <c r="AT68" s="58"/>
      <c r="AU68" s="120"/>
      <c r="AV68" s="84"/>
      <c r="AW68" s="84"/>
      <c r="AX68" s="56"/>
      <c r="AY68" s="58" t="s">
        <v>393</v>
      </c>
      <c r="AZ68" s="58"/>
      <c r="BA68" s="58" t="s">
        <v>359</v>
      </c>
      <c r="BB68" s="56"/>
      <c r="BC68" s="76"/>
    </row>
    <row r="69" spans="1:55" s="103" customFormat="1" ht="39" thickBot="1">
      <c r="A69" s="105" t="s">
        <v>610</v>
      </c>
      <c r="B69" s="106" t="s">
        <v>611</v>
      </c>
      <c r="C69" s="106" t="s">
        <v>414</v>
      </c>
      <c r="D69" s="94" t="s">
        <v>326</v>
      </c>
      <c r="E69" s="15"/>
      <c r="F69" s="96"/>
      <c r="G69" s="96"/>
      <c r="H69" s="16"/>
      <c r="I69" s="16"/>
      <c r="J69" s="16"/>
      <c r="K69" s="96"/>
      <c r="L69" s="96"/>
      <c r="M69" s="16"/>
      <c r="N69" s="16"/>
      <c r="O69" s="16"/>
      <c r="P69" s="99"/>
      <c r="Q69" s="99"/>
      <c r="R69" s="100"/>
      <c r="S69" s="100"/>
      <c r="T69" s="99"/>
      <c r="U69" s="96"/>
      <c r="V69" s="96"/>
      <c r="W69" s="16"/>
      <c r="X69" s="16"/>
      <c r="Y69" s="96"/>
      <c r="Z69" s="96">
        <v>0.4</v>
      </c>
      <c r="AA69" s="96">
        <v>0.59</v>
      </c>
      <c r="AB69" s="117">
        <f t="shared" si="0"/>
        <v>8474.57627118644</v>
      </c>
      <c r="AC69" s="117">
        <f t="shared" si="1"/>
        <v>12500</v>
      </c>
      <c r="AD69" s="96"/>
      <c r="AE69" s="96"/>
      <c r="AF69" s="96"/>
      <c r="AG69" s="16"/>
      <c r="AH69" s="16"/>
      <c r="AI69" s="96"/>
      <c r="AJ69" s="99"/>
      <c r="AK69" s="99"/>
      <c r="AL69" s="100"/>
      <c r="AM69" s="100"/>
      <c r="AN69" s="99"/>
      <c r="AO69" s="96"/>
      <c r="AP69" s="96"/>
      <c r="AQ69" s="16"/>
      <c r="AR69" s="16"/>
      <c r="AS69" s="96"/>
      <c r="AT69" s="107"/>
      <c r="AU69" s="108"/>
      <c r="AV69" s="100"/>
      <c r="AW69" s="100"/>
      <c r="AX69" s="101"/>
      <c r="AY69" s="114" t="s">
        <v>358</v>
      </c>
      <c r="AZ69" s="114"/>
      <c r="BA69" s="114" t="s">
        <v>359</v>
      </c>
      <c r="BB69" s="101"/>
      <c r="BC69" s="102"/>
    </row>
    <row r="70" spans="1:55" s="124" customFormat="1" ht="38.25">
      <c r="A70" s="121" t="s">
        <v>612</v>
      </c>
      <c r="B70" s="122" t="s">
        <v>613</v>
      </c>
      <c r="C70" s="122" t="s">
        <v>415</v>
      </c>
      <c r="D70" s="157" t="s">
        <v>355</v>
      </c>
      <c r="E70" s="123"/>
      <c r="F70" s="63"/>
      <c r="G70" s="63"/>
      <c r="H70" s="14"/>
      <c r="I70" s="14"/>
      <c r="J70" s="14"/>
      <c r="K70" s="63"/>
      <c r="L70" s="63"/>
      <c r="M70" s="14"/>
      <c r="N70" s="14"/>
      <c r="O70" s="14"/>
      <c r="P70" s="63">
        <v>0.001</v>
      </c>
      <c r="Q70" s="63">
        <v>0.02</v>
      </c>
      <c r="R70" s="14">
        <f>1000/Q70</f>
        <v>50000</v>
      </c>
      <c r="S70" s="14">
        <f>1000/P70</f>
        <v>1000000</v>
      </c>
      <c r="T70" s="63"/>
      <c r="U70" s="63"/>
      <c r="V70" s="63"/>
      <c r="W70" s="14"/>
      <c r="X70" s="14"/>
      <c r="Y70" s="63"/>
      <c r="Z70" s="63">
        <v>0.3</v>
      </c>
      <c r="AA70" s="63">
        <v>0.58</v>
      </c>
      <c r="AB70" s="83">
        <f t="shared" si="0"/>
        <v>8620.689655172415</v>
      </c>
      <c r="AC70" s="83">
        <f t="shared" si="1"/>
        <v>16666.666666666668</v>
      </c>
      <c r="AD70" s="63"/>
      <c r="AE70" s="63">
        <v>0.01</v>
      </c>
      <c r="AF70" s="63">
        <v>0.1</v>
      </c>
      <c r="AG70" s="116">
        <f>3463/AF70</f>
        <v>34630</v>
      </c>
      <c r="AH70" s="116">
        <f>3463/AE70</f>
        <v>346300</v>
      </c>
      <c r="AI70" s="63"/>
      <c r="AJ70" s="64"/>
      <c r="AK70" s="64"/>
      <c r="AL70" s="84"/>
      <c r="AM70" s="84"/>
      <c r="AN70" s="64"/>
      <c r="AO70" s="63"/>
      <c r="AP70" s="63"/>
      <c r="AQ70" s="14"/>
      <c r="AR70" s="14"/>
      <c r="AS70" s="63"/>
      <c r="AT70" s="58"/>
      <c r="AU70" s="120"/>
      <c r="AV70" s="84"/>
      <c r="AW70" s="84"/>
      <c r="AX70" s="56"/>
      <c r="AY70" s="58" t="s">
        <v>358</v>
      </c>
      <c r="AZ70" s="58"/>
      <c r="BA70" s="58" t="s">
        <v>359</v>
      </c>
      <c r="BB70" s="56"/>
      <c r="BC70" s="78"/>
    </row>
    <row r="71" spans="1:55" s="103" customFormat="1" ht="51">
      <c r="A71" s="105" t="s">
        <v>614</v>
      </c>
      <c r="B71" s="106" t="s">
        <v>615</v>
      </c>
      <c r="C71" s="106" t="s">
        <v>416</v>
      </c>
      <c r="D71" s="165" t="s">
        <v>308</v>
      </c>
      <c r="E71" s="15"/>
      <c r="F71" s="96"/>
      <c r="G71" s="96"/>
      <c r="H71" s="16"/>
      <c r="I71" s="16"/>
      <c r="J71" s="16"/>
      <c r="K71" s="96"/>
      <c r="L71" s="96"/>
      <c r="M71" s="16"/>
      <c r="N71" s="16"/>
      <c r="O71" s="16"/>
      <c r="P71" s="96">
        <v>0.001</v>
      </c>
      <c r="Q71" s="96">
        <v>0.02</v>
      </c>
      <c r="R71" s="16">
        <f>1000/Q71</f>
        <v>50000</v>
      </c>
      <c r="S71" s="16">
        <f>1000/P71</f>
        <v>1000000</v>
      </c>
      <c r="T71" s="96"/>
      <c r="U71" s="96"/>
      <c r="V71" s="96"/>
      <c r="W71" s="16"/>
      <c r="X71" s="16"/>
      <c r="Y71" s="96"/>
      <c r="Z71" s="96">
        <v>0.4</v>
      </c>
      <c r="AA71" s="96">
        <v>0.59</v>
      </c>
      <c r="AB71" s="117">
        <f t="shared" si="0"/>
        <v>8474.57627118644</v>
      </c>
      <c r="AC71" s="117">
        <f t="shared" si="1"/>
        <v>12500</v>
      </c>
      <c r="AD71" s="96"/>
      <c r="AE71" s="96"/>
      <c r="AF71" s="96"/>
      <c r="AG71" s="16"/>
      <c r="AH71" s="16"/>
      <c r="AI71" s="96"/>
      <c r="AJ71" s="99"/>
      <c r="AK71" s="99"/>
      <c r="AL71" s="100"/>
      <c r="AM71" s="100"/>
      <c r="AN71" s="99"/>
      <c r="AO71" s="96"/>
      <c r="AP71" s="96"/>
      <c r="AQ71" s="16"/>
      <c r="AR71" s="16"/>
      <c r="AS71" s="96"/>
      <c r="AT71" s="107"/>
      <c r="AU71" s="108"/>
      <c r="AV71" s="100"/>
      <c r="AW71" s="100"/>
      <c r="AX71" s="101"/>
      <c r="AY71" s="114" t="s">
        <v>358</v>
      </c>
      <c r="AZ71" s="114"/>
      <c r="BA71" s="114" t="s">
        <v>359</v>
      </c>
      <c r="BB71" s="101"/>
      <c r="BC71" s="104"/>
    </row>
    <row r="72" spans="1:55" s="124" customFormat="1" ht="76.5">
      <c r="A72" s="121" t="s">
        <v>616</v>
      </c>
      <c r="B72" s="122" t="s">
        <v>617</v>
      </c>
      <c r="C72" s="122" t="s">
        <v>417</v>
      </c>
      <c r="D72" s="164" t="s">
        <v>356</v>
      </c>
      <c r="E72" s="123"/>
      <c r="F72" s="63">
        <v>0.001</v>
      </c>
      <c r="G72" s="63">
        <v>0.05</v>
      </c>
      <c r="H72" s="14">
        <f>35/G72</f>
        <v>700</v>
      </c>
      <c r="I72" s="14">
        <f>35/F72</f>
        <v>35000</v>
      </c>
      <c r="J72" s="14"/>
      <c r="K72" s="63">
        <v>0.001</v>
      </c>
      <c r="L72" s="63">
        <v>0.02</v>
      </c>
      <c r="M72" s="14">
        <f>20/L72</f>
        <v>1000</v>
      </c>
      <c r="N72" s="14">
        <f>20/K72</f>
        <v>20000</v>
      </c>
      <c r="O72" s="14"/>
      <c r="P72" s="63">
        <v>0.001</v>
      </c>
      <c r="Q72" s="63">
        <v>0.02</v>
      </c>
      <c r="R72" s="14">
        <f>1000/Q72</f>
        <v>50000</v>
      </c>
      <c r="S72" s="14">
        <f>1000/P72</f>
        <v>1000000</v>
      </c>
      <c r="T72" s="63"/>
      <c r="U72" s="63">
        <v>0.005</v>
      </c>
      <c r="V72" s="63">
        <v>0.1</v>
      </c>
      <c r="W72" s="116">
        <f>65/V72</f>
        <v>650</v>
      </c>
      <c r="X72" s="116">
        <f>65/U72</f>
        <v>13000</v>
      </c>
      <c r="Y72" s="63"/>
      <c r="Z72" s="63">
        <v>0.25</v>
      </c>
      <c r="AA72" s="63">
        <v>0.44</v>
      </c>
      <c r="AB72" s="83">
        <f t="shared" si="0"/>
        <v>11363.636363636364</v>
      </c>
      <c r="AC72" s="83">
        <f t="shared" si="1"/>
        <v>20000</v>
      </c>
      <c r="AD72" s="63"/>
      <c r="AE72" s="63">
        <v>0.01</v>
      </c>
      <c r="AF72" s="63">
        <v>0.1</v>
      </c>
      <c r="AG72" s="14">
        <f>3463/AF72</f>
        <v>34630</v>
      </c>
      <c r="AH72" s="14">
        <f>3463/AE72</f>
        <v>346300</v>
      </c>
      <c r="AI72" s="63"/>
      <c r="AJ72" s="64"/>
      <c r="AK72" s="64"/>
      <c r="AL72" s="84"/>
      <c r="AM72" s="84"/>
      <c r="AN72" s="64"/>
      <c r="AO72" s="63">
        <v>0.005</v>
      </c>
      <c r="AP72" s="63">
        <v>0.1</v>
      </c>
      <c r="AQ72" s="14">
        <f>80/AP72</f>
        <v>800</v>
      </c>
      <c r="AR72" s="14">
        <f>80/AO72</f>
        <v>16000</v>
      </c>
      <c r="AS72" s="63"/>
      <c r="AT72" s="58"/>
      <c r="AU72" s="120"/>
      <c r="AV72" s="84"/>
      <c r="AW72" s="84"/>
      <c r="AX72" s="56"/>
      <c r="AY72" s="58" t="s">
        <v>394</v>
      </c>
      <c r="AZ72" s="58" t="s">
        <v>368</v>
      </c>
      <c r="BA72" s="58" t="s">
        <v>361</v>
      </c>
      <c r="BB72" s="56"/>
      <c r="BC72" s="78"/>
    </row>
    <row r="75" ht="12.75">
      <c r="A75" s="50" t="s">
        <v>294</v>
      </c>
    </row>
    <row r="76" ht="12.75">
      <c r="A76" s="51">
        <v>39882</v>
      </c>
    </row>
  </sheetData>
  <sheetProtection/>
  <mergeCells count="31">
    <mergeCell ref="A4:A5"/>
    <mergeCell ref="H5:N5"/>
    <mergeCell ref="H6:N6"/>
    <mergeCell ref="H7:N7"/>
    <mergeCell ref="AJ9:AK9"/>
    <mergeCell ref="AT8:AW8"/>
    <mergeCell ref="AJ8:AM8"/>
    <mergeCell ref="AO8:AR8"/>
    <mergeCell ref="AV9:AW9"/>
    <mergeCell ref="AL9:AM9"/>
    <mergeCell ref="AT9:AU9"/>
    <mergeCell ref="F9:G9"/>
    <mergeCell ref="H9:I9"/>
    <mergeCell ref="K9:L9"/>
    <mergeCell ref="M9:N9"/>
    <mergeCell ref="P9:Q9"/>
    <mergeCell ref="R9:S9"/>
    <mergeCell ref="U9:V9"/>
    <mergeCell ref="AE8:AH8"/>
    <mergeCell ref="AG9:AH9"/>
    <mergeCell ref="AB9:AC9"/>
    <mergeCell ref="AE9:AF9"/>
    <mergeCell ref="AO9:AP9"/>
    <mergeCell ref="AQ9:AR9"/>
    <mergeCell ref="F8:I8"/>
    <mergeCell ref="K8:N8"/>
    <mergeCell ref="P8:S8"/>
    <mergeCell ref="U8:X8"/>
    <mergeCell ref="W9:X9"/>
    <mergeCell ref="Z9:AA9"/>
    <mergeCell ref="Z8:AC8"/>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BF76"/>
  <sheetViews>
    <sheetView zoomScale="60" zoomScaleNormal="60" zoomScalePageLayoutView="0" workbookViewId="0" topLeftCell="A1">
      <pane xSplit="5" ySplit="10" topLeftCell="F11" activePane="bottomRight" state="frozen"/>
      <selection pane="topLeft" activeCell="A8" sqref="A8"/>
      <selection pane="topRight" activeCell="F8" sqref="F8"/>
      <selection pane="bottomLeft" activeCell="A11" sqref="A11"/>
      <selection pane="bottomRight" activeCell="F11" sqref="F11"/>
    </sheetView>
  </sheetViews>
  <sheetFormatPr defaultColWidth="9.140625" defaultRowHeight="12.75"/>
  <cols>
    <col min="1" max="1" width="11.140625" style="49" customWidth="1"/>
    <col min="2" max="2" width="31.00390625" style="49" hidden="1" customWidth="1"/>
    <col min="3" max="3" width="56.7109375" style="49" hidden="1" customWidth="1"/>
    <col min="4" max="4" width="40.8515625" style="49" hidden="1" customWidth="1"/>
    <col min="5" max="5" width="10.28125" style="0" hidden="1" customWidth="1"/>
    <col min="6" max="7" width="9.00390625" style="56" customWidth="1"/>
    <col min="8" max="8" width="11.57421875" style="67" customWidth="1"/>
    <col min="9" max="9" width="12.00390625" style="67" customWidth="1"/>
    <col min="10" max="10" width="3.8515625" style="67" customWidth="1"/>
    <col min="11" max="12" width="8.8515625" style="56" customWidth="1"/>
    <col min="13" max="13" width="9.8515625" style="67" customWidth="1"/>
    <col min="14" max="14" width="11.00390625" style="67" customWidth="1"/>
    <col min="15" max="15" width="3.8515625" style="67" customWidth="1"/>
    <col min="16" max="17" width="8.8515625" style="56" customWidth="1"/>
    <col min="18" max="18" width="8.8515625" style="67" customWidth="1"/>
    <col min="19" max="19" width="9.8515625" style="67" customWidth="1"/>
    <col min="20" max="20" width="3.421875" style="56" customWidth="1"/>
    <col min="21" max="22" width="8.8515625" style="56" customWidth="1"/>
    <col min="23" max="24" width="8.8515625" style="67" customWidth="1"/>
    <col min="25" max="25" width="4.00390625" style="56" customWidth="1"/>
    <col min="26" max="27" width="8.7109375" style="65" customWidth="1"/>
    <col min="28" max="28" width="8.7109375" style="81" customWidth="1"/>
    <col min="29" max="29" width="9.28125" style="81" customWidth="1"/>
    <col min="30" max="30" width="2.8515625" style="65" customWidth="1"/>
    <col min="31" max="32" width="11.00390625" style="65" customWidth="1"/>
    <col min="33" max="34" width="11.00390625" style="81" customWidth="1"/>
    <col min="35" max="35" width="3.7109375" style="65" customWidth="1"/>
    <col min="36" max="37" width="10.7109375" style="56" customWidth="1"/>
    <col min="38" max="39" width="10.7109375" style="67" customWidth="1"/>
    <col min="40" max="40" width="3.7109375" style="56" customWidth="1"/>
    <col min="41" max="42" width="8.8515625" style="56" customWidth="1"/>
    <col min="43" max="44" width="8.8515625" style="67" customWidth="1"/>
    <col min="45" max="45" width="3.7109375" style="56" customWidth="1"/>
    <col min="46" max="46" width="8.8515625" style="56" customWidth="1"/>
    <col min="47" max="47" width="8.8515625" style="59" customWidth="1"/>
    <col min="48" max="49" width="8.8515625" style="85" customWidth="1"/>
    <col min="50" max="50" width="8.8515625" style="59" customWidth="1"/>
    <col min="51" max="51" width="10.7109375" style="59" customWidth="1"/>
    <col min="52" max="54" width="8.8515625" style="59" customWidth="1"/>
    <col min="55" max="55" width="8.7109375" style="154" customWidth="1"/>
    <col min="56" max="56" width="8.8515625" style="155" customWidth="1"/>
    <col min="57" max="58" width="8.8515625" style="1" customWidth="1"/>
  </cols>
  <sheetData>
    <row r="1" spans="1:4" ht="12.75">
      <c r="A1" s="41"/>
      <c r="B1" s="41"/>
      <c r="C1" s="41"/>
      <c r="D1" s="42"/>
    </row>
    <row r="2" spans="1:4" ht="12.75">
      <c r="A2" s="43"/>
      <c r="B2" s="43"/>
      <c r="C2" s="44"/>
      <c r="D2" s="44"/>
    </row>
    <row r="3" spans="1:12" ht="15.75">
      <c r="A3" s="43"/>
      <c r="B3" s="43"/>
      <c r="C3" s="44"/>
      <c r="D3" s="73" t="s">
        <v>395</v>
      </c>
      <c r="H3" s="148" t="s">
        <v>499</v>
      </c>
      <c r="I3" s="57"/>
      <c r="J3" s="57"/>
      <c r="K3" s="57"/>
      <c r="L3" s="57"/>
    </row>
    <row r="4" spans="1:46" ht="26.25" customHeight="1">
      <c r="A4" s="269" t="s">
        <v>493</v>
      </c>
      <c r="B4" s="43"/>
      <c r="C4" s="166"/>
      <c r="D4" s="62" t="s">
        <v>399</v>
      </c>
      <c r="F4" s="57"/>
      <c r="G4" s="57"/>
      <c r="H4" s="68"/>
      <c r="I4" s="68"/>
      <c r="J4" s="68"/>
      <c r="K4" s="57"/>
      <c r="L4" s="57"/>
      <c r="M4" s="68"/>
      <c r="N4" s="68"/>
      <c r="O4" s="68"/>
      <c r="P4" s="57"/>
      <c r="Q4" s="57"/>
      <c r="R4" s="68"/>
      <c r="S4" s="68"/>
      <c r="T4" s="57"/>
      <c r="U4" s="57"/>
      <c r="V4" s="57"/>
      <c r="W4" s="68"/>
      <c r="X4" s="68"/>
      <c r="Y4" s="57"/>
      <c r="Z4" s="66"/>
      <c r="AA4" s="66"/>
      <c r="AB4" s="82"/>
      <c r="AC4" s="82"/>
      <c r="AD4" s="66"/>
      <c r="AE4" s="66"/>
      <c r="AF4" s="66"/>
      <c r="AG4" s="82"/>
      <c r="AH4" s="82"/>
      <c r="AI4" s="66"/>
      <c r="AO4" s="57"/>
      <c r="AP4" s="57"/>
      <c r="AQ4" s="68"/>
      <c r="AR4" s="68"/>
      <c r="AS4" s="57"/>
      <c r="AT4" s="57"/>
    </row>
    <row r="5" spans="1:14" ht="12.75">
      <c r="A5" s="270"/>
      <c r="B5" s="43"/>
      <c r="C5" s="166"/>
      <c r="D5" s="73" t="s">
        <v>396</v>
      </c>
      <c r="H5" s="263" t="s">
        <v>628</v>
      </c>
      <c r="I5" s="263"/>
      <c r="J5" s="263"/>
      <c r="K5" s="263"/>
      <c r="L5" s="263"/>
      <c r="M5" s="263"/>
      <c r="N5" s="263"/>
    </row>
    <row r="6" spans="1:14" ht="12.75">
      <c r="A6" s="43"/>
      <c r="B6" s="43"/>
      <c r="C6" s="44"/>
      <c r="D6" s="61" t="s">
        <v>405</v>
      </c>
      <c r="H6" s="262" t="s">
        <v>495</v>
      </c>
      <c r="I6" s="262"/>
      <c r="J6" s="262"/>
      <c r="K6" s="262"/>
      <c r="L6" s="262"/>
      <c r="M6" s="262"/>
      <c r="N6" s="262"/>
    </row>
    <row r="7" spans="1:14" ht="12.75">
      <c r="A7" s="43"/>
      <c r="B7" s="43"/>
      <c r="C7" s="44"/>
      <c r="D7" s="44"/>
      <c r="H7" s="271"/>
      <c r="I7" s="271"/>
      <c r="J7" s="271"/>
      <c r="K7" s="271"/>
      <c r="L7" s="271"/>
      <c r="M7" s="271"/>
      <c r="N7" s="271"/>
    </row>
    <row r="8" spans="1:58" ht="33.75" customHeight="1">
      <c r="A8" s="52" t="s">
        <v>618</v>
      </c>
      <c r="B8" s="52" t="s">
        <v>619</v>
      </c>
      <c r="C8" s="52" t="s">
        <v>135</v>
      </c>
      <c r="D8" s="53" t="s">
        <v>134</v>
      </c>
      <c r="E8" s="1"/>
      <c r="F8" s="255" t="s">
        <v>104</v>
      </c>
      <c r="G8" s="256"/>
      <c r="H8" s="256"/>
      <c r="I8" s="257"/>
      <c r="J8" s="71"/>
      <c r="K8" s="255" t="s">
        <v>102</v>
      </c>
      <c r="L8" s="256"/>
      <c r="M8" s="256"/>
      <c r="N8" s="257"/>
      <c r="O8" s="71"/>
      <c r="P8" s="255" t="s">
        <v>103</v>
      </c>
      <c r="Q8" s="256"/>
      <c r="R8" s="256"/>
      <c r="S8" s="257"/>
      <c r="T8" s="71"/>
      <c r="U8" s="255" t="s">
        <v>101</v>
      </c>
      <c r="V8" s="256"/>
      <c r="W8" s="256"/>
      <c r="X8" s="257"/>
      <c r="Y8" s="71"/>
      <c r="Z8" s="255" t="s">
        <v>99</v>
      </c>
      <c r="AA8" s="256"/>
      <c r="AB8" s="256"/>
      <c r="AC8" s="257"/>
      <c r="AD8" s="71"/>
      <c r="AE8" s="255" t="s">
        <v>100</v>
      </c>
      <c r="AF8" s="256"/>
      <c r="AG8" s="256"/>
      <c r="AH8" s="257"/>
      <c r="AI8" s="71"/>
      <c r="AJ8" s="255" t="s">
        <v>90</v>
      </c>
      <c r="AK8" s="256"/>
      <c r="AL8" s="256"/>
      <c r="AM8" s="257"/>
      <c r="AN8" s="71"/>
      <c r="AO8" s="255" t="s">
        <v>89</v>
      </c>
      <c r="AP8" s="256"/>
      <c r="AQ8" s="256"/>
      <c r="AR8" s="257"/>
      <c r="AS8" s="72"/>
      <c r="AT8" s="258" t="s">
        <v>91</v>
      </c>
      <c r="AU8" s="258"/>
      <c r="AV8" s="258"/>
      <c r="AW8" s="258"/>
      <c r="AX8" s="60"/>
      <c r="AY8" s="111" t="s">
        <v>397</v>
      </c>
      <c r="AZ8" s="111" t="s">
        <v>398</v>
      </c>
      <c r="BA8" s="111" t="s">
        <v>147</v>
      </c>
      <c r="BB8" s="60"/>
      <c r="BC8" s="272"/>
      <c r="BD8" s="273"/>
      <c r="BE8" s="273"/>
      <c r="BF8" s="274"/>
    </row>
    <row r="9" spans="1:58" ht="33.75" customHeight="1">
      <c r="A9" s="52"/>
      <c r="B9" s="52"/>
      <c r="C9" s="52"/>
      <c r="D9" s="70"/>
      <c r="E9" s="1"/>
      <c r="F9" s="255" t="s">
        <v>96</v>
      </c>
      <c r="G9" s="256"/>
      <c r="H9" s="259" t="s">
        <v>403</v>
      </c>
      <c r="I9" s="260"/>
      <c r="J9" s="71"/>
      <c r="K9" s="255" t="s">
        <v>96</v>
      </c>
      <c r="L9" s="256"/>
      <c r="M9" s="259" t="s">
        <v>403</v>
      </c>
      <c r="N9" s="260"/>
      <c r="O9" s="80"/>
      <c r="P9" s="255" t="s">
        <v>96</v>
      </c>
      <c r="Q9" s="256"/>
      <c r="R9" s="259" t="s">
        <v>403</v>
      </c>
      <c r="S9" s="260"/>
      <c r="T9" s="71"/>
      <c r="U9" s="255" t="s">
        <v>96</v>
      </c>
      <c r="V9" s="256"/>
      <c r="W9" s="259" t="s">
        <v>403</v>
      </c>
      <c r="X9" s="260"/>
      <c r="Y9" s="71"/>
      <c r="Z9" s="255" t="s">
        <v>96</v>
      </c>
      <c r="AA9" s="256"/>
      <c r="AB9" s="259" t="s">
        <v>403</v>
      </c>
      <c r="AC9" s="260"/>
      <c r="AD9" s="71"/>
      <c r="AE9" s="255" t="s">
        <v>96</v>
      </c>
      <c r="AF9" s="256"/>
      <c r="AG9" s="259" t="s">
        <v>403</v>
      </c>
      <c r="AH9" s="260"/>
      <c r="AI9" s="71"/>
      <c r="AJ9" s="255" t="s">
        <v>96</v>
      </c>
      <c r="AK9" s="256"/>
      <c r="AL9" s="259" t="s">
        <v>403</v>
      </c>
      <c r="AM9" s="260"/>
      <c r="AN9" s="71"/>
      <c r="AO9" s="255" t="s">
        <v>96</v>
      </c>
      <c r="AP9" s="256"/>
      <c r="AQ9" s="259" t="s">
        <v>403</v>
      </c>
      <c r="AR9" s="260"/>
      <c r="AS9" s="71"/>
      <c r="AT9" s="255" t="s">
        <v>96</v>
      </c>
      <c r="AU9" s="256"/>
      <c r="AV9" s="259" t="s">
        <v>403</v>
      </c>
      <c r="AW9" s="260"/>
      <c r="AX9" s="60"/>
      <c r="AY9" s="111"/>
      <c r="AZ9" s="111"/>
      <c r="BA9" s="111"/>
      <c r="BB9" s="60"/>
      <c r="BC9" s="255"/>
      <c r="BD9" s="256"/>
      <c r="BE9" s="259"/>
      <c r="BF9" s="260"/>
    </row>
    <row r="10" spans="1:58" ht="40.5" customHeight="1">
      <c r="A10" s="52"/>
      <c r="B10" s="52"/>
      <c r="C10" s="52"/>
      <c r="D10" s="70"/>
      <c r="E10" s="1"/>
      <c r="F10" s="12" t="s">
        <v>401</v>
      </c>
      <c r="G10" s="12" t="s">
        <v>402</v>
      </c>
      <c r="H10" s="69" t="s">
        <v>401</v>
      </c>
      <c r="I10" s="69" t="s">
        <v>402</v>
      </c>
      <c r="J10" s="69"/>
      <c r="K10" s="12" t="s">
        <v>401</v>
      </c>
      <c r="L10" s="12" t="s">
        <v>402</v>
      </c>
      <c r="M10" s="69" t="s">
        <v>401</v>
      </c>
      <c r="N10" s="69" t="s">
        <v>402</v>
      </c>
      <c r="O10" s="69"/>
      <c r="P10" s="12" t="s">
        <v>401</v>
      </c>
      <c r="Q10" s="12" t="s">
        <v>402</v>
      </c>
      <c r="R10" s="69" t="s">
        <v>401</v>
      </c>
      <c r="S10" s="69" t="s">
        <v>402</v>
      </c>
      <c r="T10" s="69"/>
      <c r="U10" s="12" t="s">
        <v>401</v>
      </c>
      <c r="V10" s="12" t="s">
        <v>402</v>
      </c>
      <c r="W10" s="69" t="s">
        <v>401</v>
      </c>
      <c r="X10" s="69" t="s">
        <v>402</v>
      </c>
      <c r="Y10" s="69"/>
      <c r="Z10" s="12" t="s">
        <v>401</v>
      </c>
      <c r="AA10" s="12" t="s">
        <v>402</v>
      </c>
      <c r="AB10" s="69" t="s">
        <v>401</v>
      </c>
      <c r="AC10" s="69" t="s">
        <v>402</v>
      </c>
      <c r="AD10" s="69"/>
      <c r="AE10" s="12" t="s">
        <v>401</v>
      </c>
      <c r="AF10" s="12" t="s">
        <v>402</v>
      </c>
      <c r="AG10" s="69" t="s">
        <v>401</v>
      </c>
      <c r="AH10" s="69" t="s">
        <v>402</v>
      </c>
      <c r="AI10" s="69"/>
      <c r="AJ10" s="12" t="s">
        <v>401</v>
      </c>
      <c r="AK10" s="12" t="s">
        <v>402</v>
      </c>
      <c r="AL10" s="69" t="s">
        <v>401</v>
      </c>
      <c r="AM10" s="69" t="s">
        <v>402</v>
      </c>
      <c r="AN10" s="69"/>
      <c r="AO10" s="12" t="s">
        <v>401</v>
      </c>
      <c r="AP10" s="12" t="s">
        <v>402</v>
      </c>
      <c r="AQ10" s="69" t="s">
        <v>401</v>
      </c>
      <c r="AR10" s="69" t="s">
        <v>402</v>
      </c>
      <c r="AS10" s="69"/>
      <c r="AT10" s="12" t="s">
        <v>401</v>
      </c>
      <c r="AU10" s="12" t="s">
        <v>402</v>
      </c>
      <c r="AV10" s="69" t="s">
        <v>401</v>
      </c>
      <c r="AW10" s="69" t="s">
        <v>402</v>
      </c>
      <c r="AX10" s="60"/>
      <c r="AY10" s="111"/>
      <c r="AZ10" s="111"/>
      <c r="BA10" s="111"/>
      <c r="BB10" s="60"/>
      <c r="BC10" s="12"/>
      <c r="BD10" s="12"/>
      <c r="BE10" s="69"/>
      <c r="BF10" s="69"/>
    </row>
    <row r="11" spans="1:58" s="103" customFormat="1" ht="51.75" thickBot="1">
      <c r="A11" s="92" t="s">
        <v>507</v>
      </c>
      <c r="B11" s="93" t="s">
        <v>508</v>
      </c>
      <c r="C11" s="93" t="s">
        <v>509</v>
      </c>
      <c r="D11" s="94" t="s">
        <v>295</v>
      </c>
      <c r="E11" s="95"/>
      <c r="F11" s="96"/>
      <c r="G11" s="96"/>
      <c r="H11" s="16"/>
      <c r="I11" s="16"/>
      <c r="J11" s="16"/>
      <c r="K11" s="96"/>
      <c r="L11" s="96"/>
      <c r="M11" s="16"/>
      <c r="N11" s="16"/>
      <c r="O11" s="16"/>
      <c r="P11" s="96"/>
      <c r="Q11" s="96"/>
      <c r="R11" s="16"/>
      <c r="S11" s="16"/>
      <c r="T11" s="96"/>
      <c r="U11" s="96">
        <v>0.2</v>
      </c>
      <c r="V11" s="96">
        <v>0.3</v>
      </c>
      <c r="W11" s="116">
        <f>30/V11</f>
        <v>100</v>
      </c>
      <c r="X11" s="116">
        <f>30/U11</f>
        <v>150</v>
      </c>
      <c r="Y11" s="96"/>
      <c r="Z11" s="97">
        <v>0.01</v>
      </c>
      <c r="AA11" s="97">
        <v>0.1</v>
      </c>
      <c r="AB11" s="98">
        <f>9000/AA11</f>
        <v>90000</v>
      </c>
      <c r="AC11" s="98">
        <f>9000/Z11</f>
        <v>900000</v>
      </c>
      <c r="AD11" s="97"/>
      <c r="AE11" s="96"/>
      <c r="AF11" s="96"/>
      <c r="AG11" s="16"/>
      <c r="AH11" s="16"/>
      <c r="AI11" s="96"/>
      <c r="AJ11" s="99"/>
      <c r="AK11" s="99"/>
      <c r="AL11" s="100"/>
      <c r="AM11" s="100"/>
      <c r="AN11" s="99"/>
      <c r="AO11" s="96"/>
      <c r="AP11" s="96"/>
      <c r="AQ11" s="16"/>
      <c r="AR11" s="16"/>
      <c r="AS11" s="96"/>
      <c r="AT11" s="109"/>
      <c r="AU11" s="108"/>
      <c r="AV11" s="100"/>
      <c r="AW11" s="100"/>
      <c r="AX11" s="101"/>
      <c r="AY11" s="112" t="s">
        <v>357</v>
      </c>
      <c r="AZ11" s="112" t="s">
        <v>357</v>
      </c>
      <c r="BA11" s="112" t="s">
        <v>357</v>
      </c>
      <c r="BB11" s="101"/>
      <c r="BC11" s="151"/>
      <c r="BD11" s="97"/>
      <c r="BE11" s="98"/>
      <c r="BF11" s="98"/>
    </row>
    <row r="12" spans="1:58" s="124" customFormat="1" ht="39" thickBot="1">
      <c r="A12" s="125" t="s">
        <v>424</v>
      </c>
      <c r="B12" s="126" t="s">
        <v>425</v>
      </c>
      <c r="C12" s="126" t="s">
        <v>426</v>
      </c>
      <c r="D12" s="40" t="s">
        <v>348</v>
      </c>
      <c r="E12" s="132"/>
      <c r="F12" s="63"/>
      <c r="G12" s="63"/>
      <c r="H12" s="14"/>
      <c r="I12" s="14"/>
      <c r="J12" s="14"/>
      <c r="K12" s="63"/>
      <c r="L12" s="63"/>
      <c r="M12" s="14"/>
      <c r="N12" s="14"/>
      <c r="O12" s="14"/>
      <c r="P12" s="63">
        <v>0.001</v>
      </c>
      <c r="Q12" s="63">
        <v>0.02</v>
      </c>
      <c r="R12" s="14">
        <f>6000/Q12</f>
        <v>300000</v>
      </c>
      <c r="S12" s="14">
        <f>6000/P12</f>
        <v>6000000</v>
      </c>
      <c r="T12" s="63"/>
      <c r="U12" s="63"/>
      <c r="V12" s="63"/>
      <c r="W12" s="14"/>
      <c r="X12" s="14"/>
      <c r="Y12" s="63"/>
      <c r="Z12" s="63">
        <v>0.37</v>
      </c>
      <c r="AA12" s="63">
        <v>0.585</v>
      </c>
      <c r="AB12" s="117">
        <f>9000/AA12</f>
        <v>15384.615384615385</v>
      </c>
      <c r="AC12" s="117">
        <f>9000/Z12</f>
        <v>24324.324324324323</v>
      </c>
      <c r="AD12" s="63"/>
      <c r="AE12" s="63">
        <v>0.005</v>
      </c>
      <c r="AF12" s="63">
        <v>0.03</v>
      </c>
      <c r="AG12" s="14">
        <f>6521/AF12</f>
        <v>217366.6666666667</v>
      </c>
      <c r="AH12" s="14">
        <f>6521/AE12</f>
        <v>1304200</v>
      </c>
      <c r="AI12" s="63"/>
      <c r="AJ12" s="64"/>
      <c r="AK12" s="64"/>
      <c r="AL12" s="84"/>
      <c r="AM12" s="84"/>
      <c r="AN12" s="64"/>
      <c r="AO12" s="63"/>
      <c r="AP12" s="63"/>
      <c r="AQ12" s="14"/>
      <c r="AR12" s="14"/>
      <c r="AS12" s="63"/>
      <c r="AT12" s="55"/>
      <c r="AU12" s="120"/>
      <c r="AV12" s="84"/>
      <c r="AW12" s="84"/>
      <c r="AX12" s="56"/>
      <c r="AY12" s="13" t="s">
        <v>358</v>
      </c>
      <c r="AZ12" s="13"/>
      <c r="BA12" s="133" t="s">
        <v>359</v>
      </c>
      <c r="BB12" s="56"/>
      <c r="BC12" s="152"/>
      <c r="BD12" s="63"/>
      <c r="BE12" s="83"/>
      <c r="BF12" s="83"/>
    </row>
    <row r="13" spans="1:58" s="103" customFormat="1" ht="51.75" thickBot="1">
      <c r="A13" s="93" t="s">
        <v>109</v>
      </c>
      <c r="B13" s="93" t="s">
        <v>110</v>
      </c>
      <c r="C13" s="93" t="s">
        <v>111</v>
      </c>
      <c r="D13" s="94" t="s">
        <v>296</v>
      </c>
      <c r="E13" s="95"/>
      <c r="F13" s="96">
        <v>0.0001</v>
      </c>
      <c r="G13" s="96">
        <v>0.002</v>
      </c>
      <c r="H13" s="16">
        <f>35/G13</f>
        <v>17500</v>
      </c>
      <c r="I13" s="16">
        <f>35/F13</f>
        <v>350000</v>
      </c>
      <c r="J13" s="16"/>
      <c r="K13" s="96"/>
      <c r="L13" s="96"/>
      <c r="M13" s="16"/>
      <c r="N13" s="16"/>
      <c r="O13" s="16"/>
      <c r="P13" s="96"/>
      <c r="Q13" s="96"/>
      <c r="R13" s="16"/>
      <c r="S13" s="16"/>
      <c r="T13" s="96"/>
      <c r="U13" s="96">
        <v>0.005</v>
      </c>
      <c r="V13" s="96">
        <v>0.05</v>
      </c>
      <c r="W13" s="116">
        <f>30/V13</f>
        <v>600</v>
      </c>
      <c r="X13" s="116">
        <f>30/U13</f>
        <v>6000</v>
      </c>
      <c r="Y13" s="96"/>
      <c r="Z13" s="97">
        <v>0.1</v>
      </c>
      <c r="AA13" s="97">
        <v>0.58</v>
      </c>
      <c r="AB13" s="98">
        <f aca="true" t="shared" si="0" ref="AB13:AB72">9000/AA13</f>
        <v>15517.241379310346</v>
      </c>
      <c r="AC13" s="98">
        <f aca="true" t="shared" si="1" ref="AC13:AC72">9000/Z13</f>
        <v>90000</v>
      </c>
      <c r="AD13" s="97"/>
      <c r="AE13" s="96"/>
      <c r="AF13" s="96"/>
      <c r="AG13" s="16"/>
      <c r="AH13" s="16"/>
      <c r="AI13" s="96"/>
      <c r="AJ13" s="99"/>
      <c r="AK13" s="99"/>
      <c r="AL13" s="100"/>
      <c r="AM13" s="100"/>
      <c r="AN13" s="99"/>
      <c r="AO13" s="96">
        <v>0.0001</v>
      </c>
      <c r="AP13" s="96">
        <v>0.005</v>
      </c>
      <c r="AQ13" s="16">
        <f>80/AP13</f>
        <v>16000</v>
      </c>
      <c r="AR13" s="16">
        <f>80/AO13</f>
        <v>800000</v>
      </c>
      <c r="AS13" s="96"/>
      <c r="AT13" s="109"/>
      <c r="AU13" s="108"/>
      <c r="AV13" s="100"/>
      <c r="AW13" s="100"/>
      <c r="AX13" s="101"/>
      <c r="AY13" s="112" t="s">
        <v>362</v>
      </c>
      <c r="AZ13" s="112" t="s">
        <v>364</v>
      </c>
      <c r="BA13" s="113" t="s">
        <v>359</v>
      </c>
      <c r="BB13" s="101"/>
      <c r="BC13" s="151"/>
      <c r="BD13" s="97"/>
      <c r="BE13" s="98"/>
      <c r="BF13" s="98"/>
    </row>
    <row r="14" spans="1:58" s="124" customFormat="1" ht="51.75" thickBot="1">
      <c r="A14" s="125" t="s">
        <v>427</v>
      </c>
      <c r="B14" s="126" t="s">
        <v>428</v>
      </c>
      <c r="C14" s="126" t="s">
        <v>418</v>
      </c>
      <c r="D14" s="40" t="s">
        <v>297</v>
      </c>
      <c r="E14" s="132"/>
      <c r="F14" s="63"/>
      <c r="G14" s="63"/>
      <c r="H14" s="14"/>
      <c r="I14" s="14"/>
      <c r="J14" s="14"/>
      <c r="K14" s="63"/>
      <c r="L14" s="63"/>
      <c r="M14" s="14"/>
      <c r="N14" s="14"/>
      <c r="O14" s="14"/>
      <c r="P14" s="63"/>
      <c r="Q14" s="63"/>
      <c r="R14" s="14"/>
      <c r="S14" s="14"/>
      <c r="T14" s="63"/>
      <c r="U14" s="63">
        <v>0.005</v>
      </c>
      <c r="V14" s="63">
        <v>0.05</v>
      </c>
      <c r="W14" s="116">
        <f>30/V14</f>
        <v>600</v>
      </c>
      <c r="X14" s="116">
        <f>30/U14</f>
        <v>6000</v>
      </c>
      <c r="Y14" s="63"/>
      <c r="Z14" s="63">
        <v>0.37</v>
      </c>
      <c r="AA14" s="63">
        <v>0.495</v>
      </c>
      <c r="AB14" s="83">
        <f t="shared" si="0"/>
        <v>18181.81818181818</v>
      </c>
      <c r="AC14" s="83">
        <f t="shared" si="1"/>
        <v>24324.324324324323</v>
      </c>
      <c r="AD14" s="63"/>
      <c r="AE14" s="63">
        <v>0.005</v>
      </c>
      <c r="AF14" s="63">
        <v>0.03</v>
      </c>
      <c r="AG14" s="14">
        <f>6521/AF14</f>
        <v>217366.6666666667</v>
      </c>
      <c r="AH14" s="14">
        <f>6521/AE14</f>
        <v>1304200</v>
      </c>
      <c r="AI14" s="63"/>
      <c r="AJ14" s="64"/>
      <c r="AK14" s="64"/>
      <c r="AL14" s="84"/>
      <c r="AM14" s="84"/>
      <c r="AN14" s="64"/>
      <c r="AO14" s="63"/>
      <c r="AP14" s="63"/>
      <c r="AQ14" s="14"/>
      <c r="AR14" s="14"/>
      <c r="AS14" s="63"/>
      <c r="AT14" s="55"/>
      <c r="AU14" s="120"/>
      <c r="AV14" s="84"/>
      <c r="AW14" s="84"/>
      <c r="AX14" s="56"/>
      <c r="AY14" s="13" t="s">
        <v>358</v>
      </c>
      <c r="AZ14" s="13" t="s">
        <v>364</v>
      </c>
      <c r="BA14" s="13" t="s">
        <v>363</v>
      </c>
      <c r="BB14" s="56"/>
      <c r="BC14" s="152"/>
      <c r="BD14" s="63"/>
      <c r="BE14" s="83"/>
      <c r="BF14" s="83"/>
    </row>
    <row r="15" spans="1:58" s="103" customFormat="1" ht="64.5" thickBot="1">
      <c r="A15" s="92" t="s">
        <v>429</v>
      </c>
      <c r="B15" s="93" t="s">
        <v>430</v>
      </c>
      <c r="C15" s="93" t="s">
        <v>431</v>
      </c>
      <c r="D15" s="94" t="s">
        <v>307</v>
      </c>
      <c r="E15" s="95"/>
      <c r="F15" s="96"/>
      <c r="G15" s="96"/>
      <c r="H15" s="16"/>
      <c r="I15" s="16"/>
      <c r="J15" s="16"/>
      <c r="K15" s="96"/>
      <c r="L15" s="96"/>
      <c r="M15" s="16"/>
      <c r="N15" s="16"/>
      <c r="O15" s="16"/>
      <c r="P15" s="96"/>
      <c r="Q15" s="96"/>
      <c r="R15" s="16"/>
      <c r="S15" s="16"/>
      <c r="T15" s="96"/>
      <c r="U15" s="96">
        <v>0.005</v>
      </c>
      <c r="V15" s="96">
        <v>0.1</v>
      </c>
      <c r="W15" s="116">
        <f>30/V15</f>
        <v>300</v>
      </c>
      <c r="X15" s="116">
        <f>30/U15</f>
        <v>6000</v>
      </c>
      <c r="Y15" s="96"/>
      <c r="Z15" s="96">
        <v>0.25</v>
      </c>
      <c r="AA15" s="96">
        <v>0.4</v>
      </c>
      <c r="AB15" s="98">
        <f t="shared" si="0"/>
        <v>22500</v>
      </c>
      <c r="AC15" s="98">
        <f t="shared" si="1"/>
        <v>36000</v>
      </c>
      <c r="AD15" s="96"/>
      <c r="AE15" s="96">
        <v>0.05</v>
      </c>
      <c r="AF15" s="96">
        <v>0.1</v>
      </c>
      <c r="AG15" s="16">
        <f>6521/AF15</f>
        <v>65210</v>
      </c>
      <c r="AH15" s="16">
        <f>6521/AE15</f>
        <v>130420</v>
      </c>
      <c r="AI15" s="96"/>
      <c r="AJ15" s="99"/>
      <c r="AK15" s="99"/>
      <c r="AL15" s="100"/>
      <c r="AM15" s="100"/>
      <c r="AN15" s="99"/>
      <c r="AO15" s="96"/>
      <c r="AP15" s="96"/>
      <c r="AQ15" s="16"/>
      <c r="AR15" s="16"/>
      <c r="AS15" s="96"/>
      <c r="AT15" s="109"/>
      <c r="AU15" s="108"/>
      <c r="AV15" s="100"/>
      <c r="AW15" s="100"/>
      <c r="AX15" s="101"/>
      <c r="AY15" s="112" t="s">
        <v>366</v>
      </c>
      <c r="AZ15" s="112" t="s">
        <v>368</v>
      </c>
      <c r="BA15" s="113" t="s">
        <v>361</v>
      </c>
      <c r="BB15" s="101"/>
      <c r="BC15" s="153"/>
      <c r="BD15" s="96"/>
      <c r="BE15" s="98"/>
      <c r="BF15" s="98"/>
    </row>
    <row r="16" spans="1:58" s="124" customFormat="1" ht="64.5" thickBot="1">
      <c r="A16" s="125" t="s">
        <v>112</v>
      </c>
      <c r="B16" s="126" t="s">
        <v>113</v>
      </c>
      <c r="C16" s="126" t="s">
        <v>114</v>
      </c>
      <c r="D16" s="40" t="s">
        <v>308</v>
      </c>
      <c r="E16" s="132"/>
      <c r="F16" s="63"/>
      <c r="G16" s="63"/>
      <c r="H16" s="14"/>
      <c r="I16" s="14"/>
      <c r="J16" s="14"/>
      <c r="K16" s="63"/>
      <c r="L16" s="63"/>
      <c r="M16" s="14"/>
      <c r="N16" s="14"/>
      <c r="O16" s="14"/>
      <c r="P16" s="63">
        <v>0.001</v>
      </c>
      <c r="Q16" s="63">
        <v>0.02</v>
      </c>
      <c r="R16" s="14">
        <f>6000/Q16</f>
        <v>300000</v>
      </c>
      <c r="S16" s="14">
        <f>6000/P16</f>
        <v>6000000</v>
      </c>
      <c r="T16" s="63"/>
      <c r="U16" s="63"/>
      <c r="V16" s="63"/>
      <c r="W16" s="14"/>
      <c r="X16" s="14"/>
      <c r="Y16" s="63"/>
      <c r="Z16" s="63">
        <v>0.4</v>
      </c>
      <c r="AA16" s="63">
        <v>0.59</v>
      </c>
      <c r="AB16" s="117">
        <f t="shared" si="0"/>
        <v>15254.237288135593</v>
      </c>
      <c r="AC16" s="117">
        <f t="shared" si="1"/>
        <v>22500</v>
      </c>
      <c r="AD16" s="63"/>
      <c r="AE16" s="63"/>
      <c r="AF16" s="63"/>
      <c r="AG16" s="14"/>
      <c r="AH16" s="14"/>
      <c r="AI16" s="63"/>
      <c r="AJ16" s="64"/>
      <c r="AK16" s="64"/>
      <c r="AL16" s="84"/>
      <c r="AM16" s="84"/>
      <c r="AN16" s="64"/>
      <c r="AO16" s="63"/>
      <c r="AP16" s="63"/>
      <c r="AQ16" s="14"/>
      <c r="AR16" s="14"/>
      <c r="AS16" s="63"/>
      <c r="AT16" s="55"/>
      <c r="AU16" s="120"/>
      <c r="AV16" s="84"/>
      <c r="AW16" s="84"/>
      <c r="AX16" s="56"/>
      <c r="AY16" s="13" t="s">
        <v>358</v>
      </c>
      <c r="AZ16" s="13"/>
      <c r="BA16" s="133" t="s">
        <v>359</v>
      </c>
      <c r="BB16" s="56"/>
      <c r="BC16" s="152"/>
      <c r="BD16" s="63"/>
      <c r="BE16" s="83"/>
      <c r="BF16" s="83"/>
    </row>
    <row r="17" spans="1:58" s="103" customFormat="1" ht="51.75" thickBot="1">
      <c r="A17" s="105" t="s">
        <v>510</v>
      </c>
      <c r="B17" s="106" t="s">
        <v>511</v>
      </c>
      <c r="C17" s="105" t="s">
        <v>621</v>
      </c>
      <c r="D17" s="94" t="s">
        <v>309</v>
      </c>
      <c r="E17" s="15"/>
      <c r="F17" s="96">
        <v>0.001</v>
      </c>
      <c r="G17" s="96">
        <v>0.1</v>
      </c>
      <c r="H17" s="16">
        <f>35/G17</f>
        <v>350</v>
      </c>
      <c r="I17" s="16">
        <f>35/F17</f>
        <v>35000</v>
      </c>
      <c r="J17" s="16"/>
      <c r="K17" s="96"/>
      <c r="L17" s="96"/>
      <c r="M17" s="16"/>
      <c r="N17" s="16"/>
      <c r="O17" s="16"/>
      <c r="P17" s="96"/>
      <c r="Q17" s="96"/>
      <c r="R17" s="16"/>
      <c r="S17" s="16"/>
      <c r="T17" s="96"/>
      <c r="U17" s="96">
        <v>0.005</v>
      </c>
      <c r="V17" s="96">
        <v>0.15</v>
      </c>
      <c r="W17" s="116">
        <f>30/V17</f>
        <v>200</v>
      </c>
      <c r="X17" s="116">
        <f>30/U17</f>
        <v>6000</v>
      </c>
      <c r="Y17" s="96"/>
      <c r="Z17" s="96">
        <v>0.009</v>
      </c>
      <c r="AA17" s="96">
        <v>0.09</v>
      </c>
      <c r="AB17" s="98">
        <f t="shared" si="0"/>
        <v>100000</v>
      </c>
      <c r="AC17" s="98">
        <f t="shared" si="1"/>
        <v>1000000.0000000001</v>
      </c>
      <c r="AD17" s="96"/>
      <c r="AE17" s="96">
        <v>0.001</v>
      </c>
      <c r="AF17" s="96">
        <v>0.01</v>
      </c>
      <c r="AG17" s="16">
        <f>6521/AF17</f>
        <v>652100</v>
      </c>
      <c r="AH17" s="16">
        <f>6521/AE17</f>
        <v>6521000</v>
      </c>
      <c r="AI17" s="96"/>
      <c r="AJ17" s="99"/>
      <c r="AK17" s="99"/>
      <c r="AL17" s="100"/>
      <c r="AM17" s="100"/>
      <c r="AN17" s="99"/>
      <c r="AO17" s="97">
        <v>0.1</v>
      </c>
      <c r="AP17" s="97">
        <v>0.25</v>
      </c>
      <c r="AQ17" s="16">
        <f>80/AP17</f>
        <v>320</v>
      </c>
      <c r="AR17" s="16">
        <f>80/AO17</f>
        <v>800</v>
      </c>
      <c r="AS17" s="97"/>
      <c r="AT17" s="107"/>
      <c r="AU17" s="108"/>
      <c r="AV17" s="100"/>
      <c r="AW17" s="100"/>
      <c r="AX17" s="101"/>
      <c r="AY17" s="114" t="s">
        <v>370</v>
      </c>
      <c r="AZ17" s="114" t="s">
        <v>371</v>
      </c>
      <c r="BA17" s="115"/>
      <c r="BB17" s="101"/>
      <c r="BC17" s="151"/>
      <c r="BD17" s="96"/>
      <c r="BE17" s="98"/>
      <c r="BF17" s="98"/>
    </row>
    <row r="18" spans="1:58" s="124" customFormat="1" ht="51.75" thickBot="1">
      <c r="A18" s="121" t="s">
        <v>512</v>
      </c>
      <c r="B18" s="122" t="s">
        <v>513</v>
      </c>
      <c r="C18" s="121" t="s">
        <v>620</v>
      </c>
      <c r="D18" s="40" t="s">
        <v>310</v>
      </c>
      <c r="E18" s="123"/>
      <c r="F18" s="63"/>
      <c r="G18" s="63"/>
      <c r="H18" s="14"/>
      <c r="I18" s="14"/>
      <c r="J18" s="14"/>
      <c r="K18" s="63">
        <v>0.001</v>
      </c>
      <c r="L18" s="63">
        <v>0.02</v>
      </c>
      <c r="M18" s="14">
        <f>300/L18</f>
        <v>15000</v>
      </c>
      <c r="N18" s="14">
        <f>300/K18</f>
        <v>300000</v>
      </c>
      <c r="O18" s="14"/>
      <c r="P18" s="63"/>
      <c r="Q18" s="63"/>
      <c r="R18" s="14"/>
      <c r="S18" s="14"/>
      <c r="T18" s="63"/>
      <c r="U18" s="63">
        <v>0.005</v>
      </c>
      <c r="V18" s="63">
        <v>0.2</v>
      </c>
      <c r="W18" s="116">
        <f>30/V18</f>
        <v>150</v>
      </c>
      <c r="X18" s="116">
        <f>30/U18</f>
        <v>6000</v>
      </c>
      <c r="Y18" s="63"/>
      <c r="Z18" s="63">
        <v>0.003</v>
      </c>
      <c r="AA18" s="63">
        <v>0.13</v>
      </c>
      <c r="AB18" s="83">
        <f t="shared" si="0"/>
        <v>69230.76923076923</v>
      </c>
      <c r="AC18" s="83">
        <f t="shared" si="1"/>
        <v>3000000</v>
      </c>
      <c r="AD18" s="63"/>
      <c r="AE18" s="63">
        <v>0.007</v>
      </c>
      <c r="AF18" s="63">
        <v>0.07</v>
      </c>
      <c r="AG18" s="14">
        <f>6521/AF18</f>
        <v>93157.14285714286</v>
      </c>
      <c r="AH18" s="14">
        <f>6521/AE18</f>
        <v>931571.4285714285</v>
      </c>
      <c r="AI18" s="63"/>
      <c r="AJ18" s="64"/>
      <c r="AK18" s="64"/>
      <c r="AL18" s="84"/>
      <c r="AM18" s="84"/>
      <c r="AN18" s="64"/>
      <c r="AO18" s="63"/>
      <c r="AP18" s="63"/>
      <c r="AQ18" s="14"/>
      <c r="AR18" s="14"/>
      <c r="AS18" s="63"/>
      <c r="AT18" s="58"/>
      <c r="AU18" s="120"/>
      <c r="AV18" s="84"/>
      <c r="AW18" s="84"/>
      <c r="AX18" s="56"/>
      <c r="AY18" s="58" t="s">
        <v>372</v>
      </c>
      <c r="AZ18" s="58" t="s">
        <v>371</v>
      </c>
      <c r="BA18" s="58"/>
      <c r="BB18" s="56"/>
      <c r="BC18" s="154"/>
      <c r="BD18" s="63"/>
      <c r="BE18" s="83"/>
      <c r="BF18" s="83"/>
    </row>
    <row r="19" spans="1:58" s="103" customFormat="1" ht="51.75" thickBot="1">
      <c r="A19" s="105" t="s">
        <v>514</v>
      </c>
      <c r="B19" s="106" t="s">
        <v>515</v>
      </c>
      <c r="C19" s="106" t="s">
        <v>622</v>
      </c>
      <c r="D19" s="94" t="s">
        <v>311</v>
      </c>
      <c r="E19" s="15"/>
      <c r="F19" s="96"/>
      <c r="G19" s="96"/>
      <c r="H19" s="16"/>
      <c r="I19" s="16"/>
      <c r="J19" s="16"/>
      <c r="K19" s="96">
        <v>0.001</v>
      </c>
      <c r="L19" s="96">
        <v>0.02</v>
      </c>
      <c r="M19" s="16">
        <f>300/L19</f>
        <v>15000</v>
      </c>
      <c r="N19" s="16">
        <f>300/K19</f>
        <v>300000</v>
      </c>
      <c r="O19" s="16"/>
      <c r="P19" s="96"/>
      <c r="Q19" s="96"/>
      <c r="R19" s="16"/>
      <c r="S19" s="16"/>
      <c r="T19" s="96"/>
      <c r="U19" s="96">
        <v>0.005</v>
      </c>
      <c r="V19" s="96">
        <v>0.15</v>
      </c>
      <c r="W19" s="116">
        <f>30/V19</f>
        <v>200</v>
      </c>
      <c r="X19" s="116">
        <f>30/U19</f>
        <v>6000</v>
      </c>
      <c r="Y19" s="96"/>
      <c r="Z19" s="96">
        <v>0.003</v>
      </c>
      <c r="AA19" s="96">
        <v>0.13</v>
      </c>
      <c r="AB19" s="98">
        <f t="shared" si="0"/>
        <v>69230.76923076923</v>
      </c>
      <c r="AC19" s="98">
        <f t="shared" si="1"/>
        <v>3000000</v>
      </c>
      <c r="AD19" s="96"/>
      <c r="AE19" s="96">
        <v>0.007</v>
      </c>
      <c r="AF19" s="96">
        <v>0.07</v>
      </c>
      <c r="AG19" s="16">
        <f>6521/AF19</f>
        <v>93157.14285714286</v>
      </c>
      <c r="AH19" s="16">
        <f>6521/AE19</f>
        <v>931571.4285714285</v>
      </c>
      <c r="AI19" s="96"/>
      <c r="AJ19" s="99"/>
      <c r="AK19" s="99"/>
      <c r="AL19" s="100"/>
      <c r="AM19" s="100"/>
      <c r="AN19" s="99"/>
      <c r="AO19" s="96"/>
      <c r="AP19" s="96"/>
      <c r="AQ19" s="16"/>
      <c r="AR19" s="16"/>
      <c r="AS19" s="96"/>
      <c r="AT19" s="107"/>
      <c r="AU19" s="108"/>
      <c r="AV19" s="100"/>
      <c r="AW19" s="100"/>
      <c r="AX19" s="101"/>
      <c r="AY19" s="114" t="s">
        <v>374</v>
      </c>
      <c r="AZ19" s="114" t="s">
        <v>368</v>
      </c>
      <c r="BA19" s="114"/>
      <c r="BB19" s="101"/>
      <c r="BC19" s="151"/>
      <c r="BD19" s="96"/>
      <c r="BE19" s="98"/>
      <c r="BF19" s="98"/>
    </row>
    <row r="20" spans="1:58" s="124" customFormat="1" ht="64.5" thickBot="1">
      <c r="A20" s="121" t="s">
        <v>516</v>
      </c>
      <c r="B20" s="122" t="s">
        <v>517</v>
      </c>
      <c r="C20" s="122" t="s">
        <v>42</v>
      </c>
      <c r="D20" s="40" t="s">
        <v>312</v>
      </c>
      <c r="E20" s="123"/>
      <c r="F20" s="63"/>
      <c r="G20" s="63"/>
      <c r="H20" s="14"/>
      <c r="I20" s="14"/>
      <c r="J20" s="14"/>
      <c r="K20" s="63"/>
      <c r="L20" s="63"/>
      <c r="M20" s="14"/>
      <c r="N20" s="14"/>
      <c r="O20" s="14"/>
      <c r="P20" s="63"/>
      <c r="Q20" s="63"/>
      <c r="R20" s="14"/>
      <c r="S20" s="14"/>
      <c r="T20" s="63"/>
      <c r="U20" s="63">
        <v>0.005</v>
      </c>
      <c r="V20" s="63">
        <v>0.2</v>
      </c>
      <c r="W20" s="116">
        <f>30/V20</f>
        <v>150</v>
      </c>
      <c r="X20" s="116">
        <f>30/U20</f>
        <v>6000</v>
      </c>
      <c r="Y20" s="63"/>
      <c r="Z20" s="63">
        <v>0.009</v>
      </c>
      <c r="AA20" s="63">
        <v>0.18</v>
      </c>
      <c r="AB20" s="83">
        <f t="shared" si="0"/>
        <v>50000</v>
      </c>
      <c r="AC20" s="83">
        <f t="shared" si="1"/>
        <v>1000000.0000000001</v>
      </c>
      <c r="AD20" s="63"/>
      <c r="AE20" s="63">
        <v>0.001</v>
      </c>
      <c r="AF20" s="63">
        <v>0.02</v>
      </c>
      <c r="AG20" s="14">
        <f>6521/AF20</f>
        <v>326050</v>
      </c>
      <c r="AH20" s="14">
        <f>6521/AE20</f>
        <v>6521000</v>
      </c>
      <c r="AI20" s="63"/>
      <c r="AJ20" s="64"/>
      <c r="AK20" s="64"/>
      <c r="AL20" s="84"/>
      <c r="AM20" s="84"/>
      <c r="AN20" s="64"/>
      <c r="AO20" s="63"/>
      <c r="AP20" s="63"/>
      <c r="AQ20" s="14"/>
      <c r="AR20" s="14"/>
      <c r="AS20" s="63"/>
      <c r="AT20" s="58"/>
      <c r="AU20" s="120"/>
      <c r="AV20" s="84"/>
      <c r="AW20" s="84"/>
      <c r="AX20" s="56"/>
      <c r="AY20" s="58" t="s">
        <v>370</v>
      </c>
      <c r="AZ20" s="58" t="s">
        <v>371</v>
      </c>
      <c r="BA20" s="58" t="s">
        <v>375</v>
      </c>
      <c r="BB20" s="56"/>
      <c r="BC20" s="154"/>
      <c r="BD20" s="63"/>
      <c r="BE20" s="83"/>
      <c r="BF20" s="83"/>
    </row>
    <row r="21" spans="1:58" s="103" customFormat="1" ht="51.75" thickBot="1">
      <c r="A21" s="105" t="s">
        <v>518</v>
      </c>
      <c r="B21" s="106" t="s">
        <v>519</v>
      </c>
      <c r="C21" s="106" t="s">
        <v>43</v>
      </c>
      <c r="D21" s="94" t="s">
        <v>313</v>
      </c>
      <c r="E21" s="15"/>
      <c r="F21" s="96"/>
      <c r="G21" s="96"/>
      <c r="H21" s="16"/>
      <c r="I21" s="16"/>
      <c r="J21" s="16"/>
      <c r="K21" s="96"/>
      <c r="L21" s="96"/>
      <c r="M21" s="16"/>
      <c r="N21" s="16"/>
      <c r="O21" s="16"/>
      <c r="P21" s="96"/>
      <c r="Q21" s="96"/>
      <c r="R21" s="16"/>
      <c r="S21" s="16"/>
      <c r="T21" s="96"/>
      <c r="U21" s="96"/>
      <c r="V21" s="96"/>
      <c r="W21" s="16"/>
      <c r="X21" s="16"/>
      <c r="Y21" s="96"/>
      <c r="Z21" s="96">
        <v>0.4</v>
      </c>
      <c r="AA21" s="96">
        <v>0.6</v>
      </c>
      <c r="AB21" s="117">
        <f t="shared" si="0"/>
        <v>15000</v>
      </c>
      <c r="AC21" s="117">
        <f t="shared" si="1"/>
        <v>22500</v>
      </c>
      <c r="AD21" s="96"/>
      <c r="AE21" s="96"/>
      <c r="AF21" s="96"/>
      <c r="AG21" s="16"/>
      <c r="AH21" s="16"/>
      <c r="AI21" s="96"/>
      <c r="AJ21" s="99"/>
      <c r="AK21" s="99"/>
      <c r="AL21" s="100"/>
      <c r="AM21" s="100"/>
      <c r="AN21" s="99"/>
      <c r="AO21" s="96"/>
      <c r="AP21" s="96"/>
      <c r="AQ21" s="16"/>
      <c r="AR21" s="16"/>
      <c r="AS21" s="96"/>
      <c r="AT21" s="107"/>
      <c r="AU21" s="108"/>
      <c r="AV21" s="100"/>
      <c r="AW21" s="100"/>
      <c r="AX21" s="101"/>
      <c r="AY21" s="114" t="s">
        <v>377</v>
      </c>
      <c r="AZ21" s="114"/>
      <c r="BA21" s="114"/>
      <c r="BB21" s="101"/>
      <c r="BC21" s="153"/>
      <c r="BD21" s="96"/>
      <c r="BE21" s="98"/>
      <c r="BF21" s="98"/>
    </row>
    <row r="22" spans="1:58" s="124" customFormat="1" ht="77.25" thickBot="1">
      <c r="A22" s="121" t="s">
        <v>520</v>
      </c>
      <c r="B22" s="122" t="s">
        <v>521</v>
      </c>
      <c r="C22" s="122" t="s">
        <v>44</v>
      </c>
      <c r="D22" s="40" t="s">
        <v>314</v>
      </c>
      <c r="E22" s="123"/>
      <c r="F22" s="63"/>
      <c r="G22" s="63"/>
      <c r="H22" s="14"/>
      <c r="I22" s="14"/>
      <c r="J22" s="14"/>
      <c r="K22" s="63">
        <v>0.001</v>
      </c>
      <c r="L22" s="63">
        <v>0.02</v>
      </c>
      <c r="M22" s="14">
        <f>300/L22</f>
        <v>15000</v>
      </c>
      <c r="N22" s="14">
        <f>300/K22</f>
        <v>300000</v>
      </c>
      <c r="O22" s="14"/>
      <c r="P22" s="63"/>
      <c r="Q22" s="63"/>
      <c r="R22" s="14"/>
      <c r="S22" s="14"/>
      <c r="T22" s="63"/>
      <c r="U22" s="63">
        <v>0.005</v>
      </c>
      <c r="V22" s="63">
        <v>0.15</v>
      </c>
      <c r="W22" s="116">
        <f>30/V22</f>
        <v>200</v>
      </c>
      <c r="X22" s="116">
        <f>30/U22</f>
        <v>6000</v>
      </c>
      <c r="Y22" s="63"/>
      <c r="Z22" s="63">
        <v>0.01</v>
      </c>
      <c r="AA22" s="63">
        <v>0.29</v>
      </c>
      <c r="AB22" s="83">
        <f t="shared" si="0"/>
        <v>31034.482758620692</v>
      </c>
      <c r="AC22" s="83">
        <f t="shared" si="1"/>
        <v>900000</v>
      </c>
      <c r="AD22" s="63"/>
      <c r="AE22" s="63">
        <v>0.01</v>
      </c>
      <c r="AF22" s="63">
        <v>0.09</v>
      </c>
      <c r="AG22" s="14">
        <f>6521/AF22</f>
        <v>72455.55555555556</v>
      </c>
      <c r="AH22" s="14">
        <f>6521/AE22</f>
        <v>652100</v>
      </c>
      <c r="AI22" s="63"/>
      <c r="AJ22" s="64"/>
      <c r="AK22" s="64"/>
      <c r="AL22" s="84"/>
      <c r="AM22" s="84"/>
      <c r="AN22" s="64"/>
      <c r="AO22" s="63"/>
      <c r="AP22" s="63"/>
      <c r="AQ22" s="14"/>
      <c r="AR22" s="14"/>
      <c r="AS22" s="63"/>
      <c r="AT22" s="58"/>
      <c r="AU22" s="120"/>
      <c r="AV22" s="84"/>
      <c r="AW22" s="84"/>
      <c r="AX22" s="56"/>
      <c r="AY22" s="58" t="s">
        <v>377</v>
      </c>
      <c r="AZ22" s="58" t="s">
        <v>368</v>
      </c>
      <c r="BA22" s="58" t="s">
        <v>369</v>
      </c>
      <c r="BB22" s="56"/>
      <c r="BC22" s="152"/>
      <c r="BD22" s="63"/>
      <c r="BE22" s="83"/>
      <c r="BF22" s="83"/>
    </row>
    <row r="23" spans="1:58" s="103" customFormat="1" ht="51.75" thickBot="1">
      <c r="A23" s="105" t="s">
        <v>522</v>
      </c>
      <c r="B23" s="106" t="s">
        <v>523</v>
      </c>
      <c r="C23" s="106" t="s">
        <v>524</v>
      </c>
      <c r="D23" s="94" t="s">
        <v>349</v>
      </c>
      <c r="E23" s="15"/>
      <c r="F23" s="96"/>
      <c r="G23" s="96"/>
      <c r="H23" s="16"/>
      <c r="I23" s="16"/>
      <c r="J23" s="16"/>
      <c r="K23" s="96"/>
      <c r="L23" s="96"/>
      <c r="M23" s="16"/>
      <c r="N23" s="16"/>
      <c r="O23" s="16"/>
      <c r="P23" s="96"/>
      <c r="Q23" s="96"/>
      <c r="R23" s="16"/>
      <c r="S23" s="16"/>
      <c r="T23" s="96"/>
      <c r="U23" s="96"/>
      <c r="V23" s="96"/>
      <c r="W23" s="16"/>
      <c r="X23" s="16"/>
      <c r="Y23" s="96"/>
      <c r="Z23" s="96">
        <v>0.35</v>
      </c>
      <c r="AA23" s="96">
        <v>0.585</v>
      </c>
      <c r="AB23" s="117">
        <f t="shared" si="0"/>
        <v>15384.615384615385</v>
      </c>
      <c r="AC23" s="117">
        <f t="shared" si="1"/>
        <v>25714.285714285717</v>
      </c>
      <c r="AD23" s="96"/>
      <c r="AE23" s="96">
        <v>0.005</v>
      </c>
      <c r="AF23" s="96">
        <v>0.05</v>
      </c>
      <c r="AG23" s="16">
        <f>6521/AF23</f>
        <v>130420</v>
      </c>
      <c r="AH23" s="16">
        <f>6521/AE23</f>
        <v>1304200</v>
      </c>
      <c r="AI23" s="96"/>
      <c r="AJ23" s="99"/>
      <c r="AK23" s="99"/>
      <c r="AL23" s="100"/>
      <c r="AM23" s="100"/>
      <c r="AN23" s="99"/>
      <c r="AO23" s="96"/>
      <c r="AP23" s="96"/>
      <c r="AQ23" s="16"/>
      <c r="AR23" s="16"/>
      <c r="AS23" s="96"/>
      <c r="AT23" s="107"/>
      <c r="AU23" s="108"/>
      <c r="AV23" s="100"/>
      <c r="AW23" s="100"/>
      <c r="AX23" s="101"/>
      <c r="AY23" s="114" t="s">
        <v>358</v>
      </c>
      <c r="AZ23" s="114"/>
      <c r="BA23" s="114" t="s">
        <v>359</v>
      </c>
      <c r="BB23" s="101"/>
      <c r="BC23" s="153"/>
      <c r="BD23" s="96"/>
      <c r="BE23" s="98"/>
      <c r="BF23" s="98"/>
    </row>
    <row r="24" spans="1:58" s="124" customFormat="1" ht="51.75" thickBot="1">
      <c r="A24" s="121" t="s">
        <v>525</v>
      </c>
      <c r="B24" s="122" t="s">
        <v>526</v>
      </c>
      <c r="C24" s="122" t="s">
        <v>527</v>
      </c>
      <c r="D24" s="40" t="s">
        <v>315</v>
      </c>
      <c r="E24" s="123"/>
      <c r="F24" s="63"/>
      <c r="G24" s="63"/>
      <c r="H24" s="14"/>
      <c r="I24" s="14"/>
      <c r="J24" s="14"/>
      <c r="K24" s="63">
        <v>0.001</v>
      </c>
      <c r="L24" s="63">
        <v>0.02</v>
      </c>
      <c r="M24" s="14">
        <f>300/L24</f>
        <v>15000</v>
      </c>
      <c r="N24" s="14">
        <f>300/K24</f>
        <v>300000</v>
      </c>
      <c r="O24" s="14"/>
      <c r="P24" s="63"/>
      <c r="Q24" s="63"/>
      <c r="R24" s="14"/>
      <c r="S24" s="14"/>
      <c r="T24" s="63"/>
      <c r="U24" s="63">
        <v>0.005</v>
      </c>
      <c r="V24" s="63">
        <v>0.1</v>
      </c>
      <c r="W24" s="116">
        <f>30/V24</f>
        <v>300</v>
      </c>
      <c r="X24" s="116">
        <f>30/U24</f>
        <v>6000</v>
      </c>
      <c r="Y24" s="63"/>
      <c r="Z24" s="63">
        <v>0.09</v>
      </c>
      <c r="AA24" s="63">
        <v>0.2</v>
      </c>
      <c r="AB24" s="83">
        <f t="shared" si="0"/>
        <v>45000</v>
      </c>
      <c r="AC24" s="83">
        <f t="shared" si="1"/>
        <v>100000</v>
      </c>
      <c r="AD24" s="63"/>
      <c r="AE24" s="63">
        <v>0.01</v>
      </c>
      <c r="AF24" s="63">
        <v>0.1</v>
      </c>
      <c r="AG24" s="14">
        <f>6521/AF24</f>
        <v>65210</v>
      </c>
      <c r="AH24" s="14">
        <f>6521/AE24</f>
        <v>652100</v>
      </c>
      <c r="AI24" s="63"/>
      <c r="AJ24" s="64"/>
      <c r="AK24" s="64"/>
      <c r="AL24" s="84"/>
      <c r="AM24" s="84"/>
      <c r="AN24" s="64"/>
      <c r="AO24" s="63"/>
      <c r="AP24" s="63"/>
      <c r="AQ24" s="14"/>
      <c r="AR24" s="14"/>
      <c r="AS24" s="63"/>
      <c r="AT24" s="58"/>
      <c r="AU24" s="120"/>
      <c r="AV24" s="84"/>
      <c r="AW24" s="84"/>
      <c r="AX24" s="56"/>
      <c r="AY24" s="58" t="s">
        <v>372</v>
      </c>
      <c r="AZ24" s="58" t="s">
        <v>364</v>
      </c>
      <c r="BA24" s="58" t="s">
        <v>361</v>
      </c>
      <c r="BB24" s="56"/>
      <c r="BC24" s="154"/>
      <c r="BD24" s="63"/>
      <c r="BE24" s="83"/>
      <c r="BF24" s="14"/>
    </row>
    <row r="25" spans="1:58" s="103" customFormat="1" ht="51.75" thickBot="1">
      <c r="A25" s="106" t="s">
        <v>128</v>
      </c>
      <c r="B25" s="106" t="s">
        <v>129</v>
      </c>
      <c r="C25" s="106" t="s">
        <v>130</v>
      </c>
      <c r="D25" s="94" t="s">
        <v>316</v>
      </c>
      <c r="E25" s="15"/>
      <c r="F25" s="96">
        <v>0.001</v>
      </c>
      <c r="G25" s="96">
        <v>0.05</v>
      </c>
      <c r="H25" s="16">
        <f>35/G25</f>
        <v>700</v>
      </c>
      <c r="I25" s="16">
        <f>35/F25</f>
        <v>35000</v>
      </c>
      <c r="J25" s="16"/>
      <c r="K25" s="96"/>
      <c r="L25" s="96"/>
      <c r="M25" s="16"/>
      <c r="N25" s="16"/>
      <c r="O25" s="16"/>
      <c r="P25" s="96"/>
      <c r="Q25" s="96"/>
      <c r="R25" s="16"/>
      <c r="S25" s="16"/>
      <c r="T25" s="96"/>
      <c r="U25" s="96"/>
      <c r="V25" s="96"/>
      <c r="W25" s="16"/>
      <c r="X25" s="16"/>
      <c r="Y25" s="96"/>
      <c r="Z25" s="96">
        <v>0.48</v>
      </c>
      <c r="AA25" s="96">
        <v>0.79</v>
      </c>
      <c r="AB25" s="117">
        <f t="shared" si="0"/>
        <v>11392.405063291139</v>
      </c>
      <c r="AC25" s="117">
        <f t="shared" si="1"/>
        <v>18750</v>
      </c>
      <c r="AD25" s="96"/>
      <c r="AE25" s="96"/>
      <c r="AF25" s="96"/>
      <c r="AG25" s="16"/>
      <c r="AH25" s="16"/>
      <c r="AI25" s="96"/>
      <c r="AJ25" s="96">
        <v>0.0001</v>
      </c>
      <c r="AK25" s="96">
        <v>0.005</v>
      </c>
      <c r="AL25" s="16">
        <f>80/AK25</f>
        <v>16000</v>
      </c>
      <c r="AM25" s="16">
        <f>80/AJ25</f>
        <v>800000</v>
      </c>
      <c r="AN25" s="96"/>
      <c r="AO25" s="96">
        <v>0.005</v>
      </c>
      <c r="AP25" s="96">
        <v>0.15</v>
      </c>
      <c r="AQ25" s="16">
        <f>80/AP25</f>
        <v>533.3333333333334</v>
      </c>
      <c r="AR25" s="16">
        <f>80/AO25</f>
        <v>16000</v>
      </c>
      <c r="AS25" s="96"/>
      <c r="AT25" s="109">
        <v>0.001</v>
      </c>
      <c r="AU25" s="108">
        <v>0.01</v>
      </c>
      <c r="AV25" s="16">
        <f>80/AU25</f>
        <v>8000</v>
      </c>
      <c r="AW25" s="16">
        <f>80/AT25</f>
        <v>80000</v>
      </c>
      <c r="AX25" s="101"/>
      <c r="AY25" s="114" t="s">
        <v>378</v>
      </c>
      <c r="AZ25" s="114"/>
      <c r="BA25" s="114" t="s">
        <v>367</v>
      </c>
      <c r="BB25" s="101"/>
      <c r="BC25" s="151"/>
      <c r="BD25" s="96"/>
      <c r="BE25" s="98"/>
      <c r="BF25" s="98"/>
    </row>
    <row r="26" spans="1:58" s="124" customFormat="1" ht="51.75" thickBot="1">
      <c r="A26" s="121" t="s">
        <v>115</v>
      </c>
      <c r="B26" s="122" t="s">
        <v>116</v>
      </c>
      <c r="C26" s="122" t="s">
        <v>117</v>
      </c>
      <c r="D26" s="40" t="s">
        <v>350</v>
      </c>
      <c r="E26" s="123"/>
      <c r="F26" s="63">
        <v>0.0001</v>
      </c>
      <c r="G26" s="63">
        <v>0.005</v>
      </c>
      <c r="H26" s="14">
        <f>35/G26</f>
        <v>7000</v>
      </c>
      <c r="I26" s="14">
        <f>35/F26</f>
        <v>350000</v>
      </c>
      <c r="J26" s="14"/>
      <c r="K26" s="63"/>
      <c r="L26" s="63"/>
      <c r="M26" s="14"/>
      <c r="N26" s="14"/>
      <c r="O26" s="14"/>
      <c r="P26" s="63">
        <v>0.001</v>
      </c>
      <c r="Q26" s="63">
        <v>0.02</v>
      </c>
      <c r="R26" s="14">
        <f>6000/Q26</f>
        <v>300000</v>
      </c>
      <c r="S26" s="14">
        <f>6000/P26</f>
        <v>6000000</v>
      </c>
      <c r="T26" s="63"/>
      <c r="U26" s="63"/>
      <c r="V26" s="63"/>
      <c r="W26" s="14"/>
      <c r="X26" s="14"/>
      <c r="Y26" s="63"/>
      <c r="Z26" s="63">
        <v>0.93</v>
      </c>
      <c r="AA26" s="63">
        <v>0.998</v>
      </c>
      <c r="AB26" s="117">
        <f t="shared" si="0"/>
        <v>9018.036072144288</v>
      </c>
      <c r="AC26" s="117">
        <f t="shared" si="1"/>
        <v>9677.419354838708</v>
      </c>
      <c r="AD26" s="63"/>
      <c r="AE26" s="63">
        <v>0.001</v>
      </c>
      <c r="AF26" s="63">
        <v>0.02</v>
      </c>
      <c r="AG26" s="14">
        <f>6521/AF26</f>
        <v>326050</v>
      </c>
      <c r="AH26" s="14">
        <f>6521/AE26</f>
        <v>6521000</v>
      </c>
      <c r="AI26" s="63"/>
      <c r="AJ26" s="64"/>
      <c r="AK26" s="64"/>
      <c r="AL26" s="84"/>
      <c r="AM26" s="84"/>
      <c r="AN26" s="64"/>
      <c r="AO26" s="63">
        <v>0.001</v>
      </c>
      <c r="AP26" s="63">
        <v>0.04</v>
      </c>
      <c r="AQ26" s="14">
        <f>80/AP26</f>
        <v>2000</v>
      </c>
      <c r="AR26" s="14">
        <f>80/AO26</f>
        <v>80000</v>
      </c>
      <c r="AS26" s="63"/>
      <c r="AT26" s="58"/>
      <c r="AU26" s="120"/>
      <c r="AV26" s="84"/>
      <c r="AW26" s="84"/>
      <c r="AX26" s="56"/>
      <c r="AY26" s="58"/>
      <c r="AZ26" s="58"/>
      <c r="BA26" s="58"/>
      <c r="BB26" s="56"/>
      <c r="BC26" s="152"/>
      <c r="BD26" s="63"/>
      <c r="BE26" s="83"/>
      <c r="BF26" s="83"/>
    </row>
    <row r="27" spans="1:58" s="103" customFormat="1" ht="39" thickBot="1">
      <c r="A27" s="105" t="s">
        <v>528</v>
      </c>
      <c r="B27" s="106" t="s">
        <v>529</v>
      </c>
      <c r="C27" s="106" t="s">
        <v>45</v>
      </c>
      <c r="D27" s="94" t="s">
        <v>318</v>
      </c>
      <c r="E27" s="15"/>
      <c r="F27" s="96"/>
      <c r="G27" s="96"/>
      <c r="H27" s="16"/>
      <c r="I27" s="16"/>
      <c r="J27" s="16"/>
      <c r="K27" s="96"/>
      <c r="L27" s="96"/>
      <c r="M27" s="16"/>
      <c r="N27" s="16"/>
      <c r="O27" s="16"/>
      <c r="P27" s="96"/>
      <c r="Q27" s="96"/>
      <c r="R27" s="16"/>
      <c r="S27" s="16"/>
      <c r="T27" s="96"/>
      <c r="U27" s="96">
        <v>0.005</v>
      </c>
      <c r="V27" s="96">
        <v>0.1</v>
      </c>
      <c r="W27" s="116">
        <f aca="true" t="shared" si="2" ref="W27:W34">30/V27</f>
        <v>300</v>
      </c>
      <c r="X27" s="116">
        <f aca="true" t="shared" si="3" ref="X27:X34">30/U27</f>
        <v>6000</v>
      </c>
      <c r="Y27" s="96"/>
      <c r="Z27" s="96">
        <v>0.05</v>
      </c>
      <c r="AA27" s="96">
        <v>0.15</v>
      </c>
      <c r="AB27" s="98">
        <f t="shared" si="0"/>
        <v>60000</v>
      </c>
      <c r="AC27" s="98">
        <f t="shared" si="1"/>
        <v>180000</v>
      </c>
      <c r="AD27" s="96"/>
      <c r="AE27" s="96"/>
      <c r="AF27" s="96"/>
      <c r="AG27" s="16"/>
      <c r="AH27" s="16"/>
      <c r="AI27" s="96"/>
      <c r="AJ27" s="99"/>
      <c r="AK27" s="99"/>
      <c r="AL27" s="100"/>
      <c r="AM27" s="100"/>
      <c r="AN27" s="99"/>
      <c r="AO27" s="96"/>
      <c r="AP27" s="96"/>
      <c r="AQ27" s="16"/>
      <c r="AR27" s="16"/>
      <c r="AS27" s="96"/>
      <c r="AT27" s="107"/>
      <c r="AU27" s="108"/>
      <c r="AV27" s="100"/>
      <c r="AW27" s="100"/>
      <c r="AX27" s="101"/>
      <c r="AY27" s="114" t="s">
        <v>380</v>
      </c>
      <c r="AZ27" s="114" t="s">
        <v>364</v>
      </c>
      <c r="BA27" s="114" t="s">
        <v>361</v>
      </c>
      <c r="BB27" s="101"/>
      <c r="BC27" s="151"/>
      <c r="BD27" s="96"/>
      <c r="BE27" s="98"/>
      <c r="BF27" s="98"/>
    </row>
    <row r="28" spans="1:58" s="124" customFormat="1" ht="51.75" thickBot="1">
      <c r="A28" s="121" t="s">
        <v>421</v>
      </c>
      <c r="B28" s="122" t="s">
        <v>530</v>
      </c>
      <c r="C28" s="122" t="s">
        <v>46</v>
      </c>
      <c r="D28" s="40" t="s">
        <v>319</v>
      </c>
      <c r="E28" s="123"/>
      <c r="F28" s="63"/>
      <c r="G28" s="63"/>
      <c r="H28" s="14"/>
      <c r="I28" s="14"/>
      <c r="J28" s="14"/>
      <c r="K28" s="63"/>
      <c r="L28" s="63"/>
      <c r="M28" s="14"/>
      <c r="N28" s="14"/>
      <c r="O28" s="14"/>
      <c r="P28" s="63"/>
      <c r="Q28" s="63"/>
      <c r="R28" s="14"/>
      <c r="S28" s="14"/>
      <c r="T28" s="63"/>
      <c r="U28" s="63">
        <v>0.005</v>
      </c>
      <c r="V28" s="63">
        <v>0.2</v>
      </c>
      <c r="W28" s="116">
        <f t="shared" si="2"/>
        <v>150</v>
      </c>
      <c r="X28" s="116">
        <f t="shared" si="3"/>
        <v>6000</v>
      </c>
      <c r="Y28" s="63"/>
      <c r="Z28" s="63">
        <v>0.005</v>
      </c>
      <c r="AA28" s="63">
        <v>0.18</v>
      </c>
      <c r="AB28" s="83">
        <f t="shared" si="0"/>
        <v>50000</v>
      </c>
      <c r="AC28" s="83">
        <f t="shared" si="1"/>
        <v>1800000</v>
      </c>
      <c r="AD28" s="63"/>
      <c r="AE28" s="63">
        <v>0.005</v>
      </c>
      <c r="AF28" s="63">
        <v>0.02</v>
      </c>
      <c r="AG28" s="14">
        <f aca="true" t="shared" si="4" ref="AG28:AG34">6521/AF28</f>
        <v>326050</v>
      </c>
      <c r="AH28" s="14">
        <f aca="true" t="shared" si="5" ref="AH28:AH34">6521/AE28</f>
        <v>1304200</v>
      </c>
      <c r="AI28" s="63"/>
      <c r="AJ28" s="64"/>
      <c r="AK28" s="64"/>
      <c r="AL28" s="84"/>
      <c r="AM28" s="84"/>
      <c r="AN28" s="64"/>
      <c r="AO28" s="63"/>
      <c r="AP28" s="63"/>
      <c r="AQ28" s="14"/>
      <c r="AR28" s="14"/>
      <c r="AS28" s="63"/>
      <c r="AT28" s="58"/>
      <c r="AU28" s="120"/>
      <c r="AV28" s="84"/>
      <c r="AW28" s="84"/>
      <c r="AX28" s="56"/>
      <c r="AY28" s="58" t="s">
        <v>370</v>
      </c>
      <c r="AZ28" s="58" t="s">
        <v>371</v>
      </c>
      <c r="BA28" s="58" t="s">
        <v>375</v>
      </c>
      <c r="BB28" s="56"/>
      <c r="BC28" s="154"/>
      <c r="BD28" s="63"/>
      <c r="BE28" s="83"/>
      <c r="BF28" s="83"/>
    </row>
    <row r="29" spans="1:58" s="103" customFormat="1" ht="64.5" thickBot="1">
      <c r="A29" s="105" t="s">
        <v>531</v>
      </c>
      <c r="B29" s="106" t="s">
        <v>532</v>
      </c>
      <c r="C29" s="106" t="s">
        <v>47</v>
      </c>
      <c r="D29" s="94" t="s">
        <v>320</v>
      </c>
      <c r="E29" s="15"/>
      <c r="F29" s="96">
        <v>0.001</v>
      </c>
      <c r="G29" s="96">
        <v>0.03</v>
      </c>
      <c r="H29" s="16">
        <f>35/G29</f>
        <v>1166.6666666666667</v>
      </c>
      <c r="I29" s="16">
        <f>35/F29</f>
        <v>35000</v>
      </c>
      <c r="J29" s="16"/>
      <c r="K29" s="96"/>
      <c r="L29" s="96"/>
      <c r="M29" s="16"/>
      <c r="N29" s="16"/>
      <c r="O29" s="16"/>
      <c r="P29" s="96"/>
      <c r="Q29" s="96"/>
      <c r="R29" s="16"/>
      <c r="S29" s="16"/>
      <c r="T29" s="96"/>
      <c r="U29" s="96">
        <v>0.005</v>
      </c>
      <c r="V29" s="96">
        <v>0.1</v>
      </c>
      <c r="W29" s="116">
        <f t="shared" si="2"/>
        <v>300</v>
      </c>
      <c r="X29" s="116">
        <f t="shared" si="3"/>
        <v>6000</v>
      </c>
      <c r="Y29" s="96"/>
      <c r="Z29" s="96">
        <v>0.049</v>
      </c>
      <c r="AA29" s="96">
        <v>0.135</v>
      </c>
      <c r="AB29" s="98">
        <f t="shared" si="0"/>
        <v>66666.66666666666</v>
      </c>
      <c r="AC29" s="98">
        <f t="shared" si="1"/>
        <v>183673.4693877551</v>
      </c>
      <c r="AD29" s="96"/>
      <c r="AE29" s="96">
        <v>0.001</v>
      </c>
      <c r="AF29" s="96">
        <v>0.015</v>
      </c>
      <c r="AG29" s="16">
        <f t="shared" si="4"/>
        <v>434733.3333333334</v>
      </c>
      <c r="AH29" s="16">
        <f t="shared" si="5"/>
        <v>6521000</v>
      </c>
      <c r="AI29" s="96"/>
      <c r="AJ29" s="99"/>
      <c r="AK29" s="99"/>
      <c r="AL29" s="100"/>
      <c r="AM29" s="100"/>
      <c r="AN29" s="99"/>
      <c r="AO29" s="96">
        <v>0.005</v>
      </c>
      <c r="AP29" s="96">
        <v>0.1</v>
      </c>
      <c r="AQ29" s="16">
        <f>80/AP29</f>
        <v>800</v>
      </c>
      <c r="AR29" s="16">
        <f>80/AO29</f>
        <v>16000</v>
      </c>
      <c r="AS29" s="96"/>
      <c r="AT29" s="107"/>
      <c r="AU29" s="108"/>
      <c r="AV29" s="100"/>
      <c r="AW29" s="100"/>
      <c r="AX29" s="101"/>
      <c r="AY29" s="114" t="s">
        <v>381</v>
      </c>
      <c r="AZ29" s="114" t="s">
        <v>368</v>
      </c>
      <c r="BA29" s="114" t="s">
        <v>367</v>
      </c>
      <c r="BB29" s="101"/>
      <c r="BC29" s="151"/>
      <c r="BD29" s="96"/>
      <c r="BE29" s="98"/>
      <c r="BF29" s="98"/>
    </row>
    <row r="30" spans="1:58" s="124" customFormat="1" ht="51.75" thickBot="1">
      <c r="A30" s="121" t="s">
        <v>533</v>
      </c>
      <c r="B30" s="122" t="s">
        <v>534</v>
      </c>
      <c r="C30" s="122" t="s">
        <v>48</v>
      </c>
      <c r="D30" s="40" t="s">
        <v>321</v>
      </c>
      <c r="E30" s="123"/>
      <c r="F30" s="63"/>
      <c r="G30" s="63"/>
      <c r="H30" s="14"/>
      <c r="I30" s="14"/>
      <c r="J30" s="14"/>
      <c r="K30" s="63"/>
      <c r="L30" s="63"/>
      <c r="M30" s="14"/>
      <c r="N30" s="14"/>
      <c r="O30" s="14"/>
      <c r="P30" s="63"/>
      <c r="Q30" s="63"/>
      <c r="R30" s="14"/>
      <c r="S30" s="14"/>
      <c r="T30" s="63"/>
      <c r="U30" s="63">
        <v>0.005</v>
      </c>
      <c r="V30" s="63">
        <v>0.15</v>
      </c>
      <c r="W30" s="116">
        <f t="shared" si="2"/>
        <v>200</v>
      </c>
      <c r="X30" s="116">
        <f t="shared" si="3"/>
        <v>6000</v>
      </c>
      <c r="Y30" s="63"/>
      <c r="Z30" s="63">
        <v>0.049</v>
      </c>
      <c r="AA30" s="63">
        <v>0.135</v>
      </c>
      <c r="AB30" s="83">
        <f t="shared" si="0"/>
        <v>66666.66666666666</v>
      </c>
      <c r="AC30" s="83">
        <f t="shared" si="1"/>
        <v>183673.4693877551</v>
      </c>
      <c r="AD30" s="63"/>
      <c r="AE30" s="63">
        <v>0.001</v>
      </c>
      <c r="AF30" s="63">
        <v>0.015</v>
      </c>
      <c r="AG30" s="14">
        <f t="shared" si="4"/>
        <v>434733.3333333334</v>
      </c>
      <c r="AH30" s="14">
        <f t="shared" si="5"/>
        <v>6521000</v>
      </c>
      <c r="AI30" s="63"/>
      <c r="AJ30" s="64"/>
      <c r="AK30" s="64"/>
      <c r="AL30" s="84"/>
      <c r="AM30" s="84"/>
      <c r="AN30" s="64"/>
      <c r="AO30" s="63"/>
      <c r="AP30" s="63"/>
      <c r="AQ30" s="14"/>
      <c r="AR30" s="14"/>
      <c r="AS30" s="63"/>
      <c r="AT30" s="58"/>
      <c r="AU30" s="120"/>
      <c r="AV30" s="84"/>
      <c r="AW30" s="84"/>
      <c r="AX30" s="56"/>
      <c r="AY30" s="58" t="s">
        <v>382</v>
      </c>
      <c r="AZ30" s="58" t="s">
        <v>368</v>
      </c>
      <c r="BA30" s="58" t="s">
        <v>363</v>
      </c>
      <c r="BB30" s="56"/>
      <c r="BC30" s="154"/>
      <c r="BD30" s="63"/>
      <c r="BE30" s="83"/>
      <c r="BF30" s="83"/>
    </row>
    <row r="31" spans="1:58" s="103" customFormat="1" ht="64.5" thickBot="1">
      <c r="A31" s="105" t="s">
        <v>535</v>
      </c>
      <c r="B31" s="106" t="s">
        <v>536</v>
      </c>
      <c r="C31" s="106" t="s">
        <v>50</v>
      </c>
      <c r="D31" s="94" t="s">
        <v>322</v>
      </c>
      <c r="E31" s="15"/>
      <c r="F31" s="96">
        <v>0.0005</v>
      </c>
      <c r="G31" s="96">
        <v>0.005</v>
      </c>
      <c r="H31" s="16">
        <f>35/G31</f>
        <v>7000</v>
      </c>
      <c r="I31" s="16">
        <f>35/F31</f>
        <v>70000</v>
      </c>
      <c r="J31" s="16"/>
      <c r="K31" s="96"/>
      <c r="L31" s="96"/>
      <c r="M31" s="16"/>
      <c r="N31" s="16"/>
      <c r="O31" s="16"/>
      <c r="P31" s="96"/>
      <c r="Q31" s="96"/>
      <c r="R31" s="16"/>
      <c r="S31" s="16"/>
      <c r="T31" s="96"/>
      <c r="U31" s="96">
        <v>0.005</v>
      </c>
      <c r="V31" s="96">
        <v>0.05</v>
      </c>
      <c r="W31" s="116">
        <f t="shared" si="2"/>
        <v>600</v>
      </c>
      <c r="X31" s="116">
        <f t="shared" si="3"/>
        <v>6000</v>
      </c>
      <c r="Y31" s="96"/>
      <c r="Z31" s="96">
        <v>0.2</v>
      </c>
      <c r="AA31" s="96">
        <v>0.49</v>
      </c>
      <c r="AB31" s="98">
        <f t="shared" si="0"/>
        <v>18367.34693877551</v>
      </c>
      <c r="AC31" s="98">
        <f t="shared" si="1"/>
        <v>45000</v>
      </c>
      <c r="AD31" s="96"/>
      <c r="AE31" s="97">
        <v>0.01</v>
      </c>
      <c r="AF31" s="96">
        <v>0.1</v>
      </c>
      <c r="AG31" s="16">
        <f t="shared" si="4"/>
        <v>65210</v>
      </c>
      <c r="AH31" s="16">
        <f t="shared" si="5"/>
        <v>652100</v>
      </c>
      <c r="AI31" s="96"/>
      <c r="AJ31" s="99"/>
      <c r="AK31" s="99"/>
      <c r="AL31" s="100"/>
      <c r="AM31" s="100"/>
      <c r="AN31" s="99"/>
      <c r="AO31" s="96">
        <v>0.001</v>
      </c>
      <c r="AP31" s="96">
        <v>0.01</v>
      </c>
      <c r="AQ31" s="16">
        <f>80/AP31</f>
        <v>8000</v>
      </c>
      <c r="AR31" s="16">
        <f>80/AO31</f>
        <v>80000</v>
      </c>
      <c r="AS31" s="96"/>
      <c r="AT31" s="107"/>
      <c r="AU31" s="108"/>
      <c r="AV31" s="100"/>
      <c r="AW31" s="100"/>
      <c r="AX31" s="101"/>
      <c r="AY31" s="114" t="s">
        <v>370</v>
      </c>
      <c r="AZ31" s="114" t="s">
        <v>364</v>
      </c>
      <c r="BA31" s="114" t="s">
        <v>363</v>
      </c>
      <c r="BB31" s="101"/>
      <c r="BC31" s="153"/>
      <c r="BD31" s="96"/>
      <c r="BE31" s="98"/>
      <c r="BF31" s="98"/>
    </row>
    <row r="32" spans="1:58" s="124" customFormat="1" ht="64.5" thickBot="1">
      <c r="A32" s="121" t="s">
        <v>537</v>
      </c>
      <c r="B32" s="122" t="s">
        <v>538</v>
      </c>
      <c r="C32" s="122" t="s">
        <v>51</v>
      </c>
      <c r="D32" s="40" t="s">
        <v>323</v>
      </c>
      <c r="E32" s="123"/>
      <c r="F32" s="63">
        <v>0.001</v>
      </c>
      <c r="G32" s="63">
        <v>0.02</v>
      </c>
      <c r="H32" s="14">
        <f>35/G32</f>
        <v>1750</v>
      </c>
      <c r="I32" s="14">
        <f>35/F32</f>
        <v>35000</v>
      </c>
      <c r="J32" s="14"/>
      <c r="K32" s="63"/>
      <c r="L32" s="63"/>
      <c r="M32" s="14"/>
      <c r="N32" s="14"/>
      <c r="O32" s="14"/>
      <c r="P32" s="63"/>
      <c r="Q32" s="63"/>
      <c r="R32" s="14"/>
      <c r="S32" s="14"/>
      <c r="T32" s="63"/>
      <c r="U32" s="63">
        <v>0.005</v>
      </c>
      <c r="V32" s="63">
        <v>0.05</v>
      </c>
      <c r="W32" s="116">
        <f t="shared" si="2"/>
        <v>600</v>
      </c>
      <c r="X32" s="116">
        <f t="shared" si="3"/>
        <v>6000</v>
      </c>
      <c r="Y32" s="63"/>
      <c r="Z32" s="63">
        <v>0.27</v>
      </c>
      <c r="AA32" s="63">
        <v>0.395</v>
      </c>
      <c r="AB32" s="83">
        <f t="shared" si="0"/>
        <v>22784.810126582277</v>
      </c>
      <c r="AC32" s="83">
        <f t="shared" si="1"/>
        <v>33333.33333333333</v>
      </c>
      <c r="AD32" s="63"/>
      <c r="AE32" s="63">
        <v>0.005</v>
      </c>
      <c r="AF32" s="63">
        <v>0.03</v>
      </c>
      <c r="AG32" s="14">
        <f t="shared" si="4"/>
        <v>217366.6666666667</v>
      </c>
      <c r="AH32" s="14">
        <f t="shared" si="5"/>
        <v>1304200</v>
      </c>
      <c r="AI32" s="63"/>
      <c r="AJ32" s="64"/>
      <c r="AK32" s="64"/>
      <c r="AL32" s="84"/>
      <c r="AM32" s="84"/>
      <c r="AN32" s="64"/>
      <c r="AO32" s="63">
        <v>0.005</v>
      </c>
      <c r="AP32" s="63">
        <v>0.05</v>
      </c>
      <c r="AQ32" s="14">
        <f>80/AP32</f>
        <v>1600</v>
      </c>
      <c r="AR32" s="14">
        <f>80/AO32</f>
        <v>16000</v>
      </c>
      <c r="AS32" s="63"/>
      <c r="AT32" s="58"/>
      <c r="AU32" s="120"/>
      <c r="AV32" s="84"/>
      <c r="AW32" s="84"/>
      <c r="AX32" s="56"/>
      <c r="AY32" s="58" t="s">
        <v>377</v>
      </c>
      <c r="AZ32" s="58" t="s">
        <v>360</v>
      </c>
      <c r="BA32" s="58" t="s">
        <v>363</v>
      </c>
      <c r="BB32" s="56"/>
      <c r="BC32" s="78"/>
      <c r="BD32" s="63"/>
      <c r="BE32" s="83"/>
      <c r="BF32" s="83"/>
    </row>
    <row r="33" spans="1:58" s="103" customFormat="1" ht="64.5" thickBot="1">
      <c r="A33" s="105" t="s">
        <v>539</v>
      </c>
      <c r="B33" s="106" t="s">
        <v>540</v>
      </c>
      <c r="C33" s="106" t="s">
        <v>52</v>
      </c>
      <c r="D33" s="94" t="s">
        <v>324</v>
      </c>
      <c r="E33" s="15"/>
      <c r="F33" s="96">
        <v>0.001</v>
      </c>
      <c r="G33" s="96">
        <v>0.01</v>
      </c>
      <c r="H33" s="16">
        <f>35/G33</f>
        <v>3500</v>
      </c>
      <c r="I33" s="16">
        <f>35/F33</f>
        <v>35000</v>
      </c>
      <c r="J33" s="16"/>
      <c r="K33" s="96"/>
      <c r="L33" s="96"/>
      <c r="M33" s="16"/>
      <c r="N33" s="16"/>
      <c r="O33" s="16"/>
      <c r="P33" s="96"/>
      <c r="Q33" s="96"/>
      <c r="R33" s="16"/>
      <c r="S33" s="16"/>
      <c r="T33" s="96"/>
      <c r="U33" s="96">
        <v>0.005</v>
      </c>
      <c r="V33" s="96">
        <v>0.03</v>
      </c>
      <c r="W33" s="116">
        <f t="shared" si="2"/>
        <v>1000</v>
      </c>
      <c r="X33" s="116">
        <f t="shared" si="3"/>
        <v>6000</v>
      </c>
      <c r="Y33" s="96"/>
      <c r="Z33" s="96">
        <v>0.17</v>
      </c>
      <c r="AA33" s="96">
        <v>0.395</v>
      </c>
      <c r="AB33" s="98">
        <f t="shared" si="0"/>
        <v>22784.810126582277</v>
      </c>
      <c r="AC33" s="98">
        <f t="shared" si="1"/>
        <v>52941.17647058823</v>
      </c>
      <c r="AD33" s="96"/>
      <c r="AE33" s="96">
        <v>0.005</v>
      </c>
      <c r="AF33" s="96">
        <v>0.03</v>
      </c>
      <c r="AG33" s="16">
        <f t="shared" si="4"/>
        <v>217366.6666666667</v>
      </c>
      <c r="AH33" s="16">
        <f t="shared" si="5"/>
        <v>1304200</v>
      </c>
      <c r="AI33" s="96"/>
      <c r="AJ33" s="99"/>
      <c r="AK33" s="99"/>
      <c r="AL33" s="100"/>
      <c r="AM33" s="100"/>
      <c r="AN33" s="99"/>
      <c r="AO33" s="96">
        <v>0.005</v>
      </c>
      <c r="AP33" s="96">
        <v>0.03</v>
      </c>
      <c r="AQ33" s="16">
        <f>80/AP33</f>
        <v>2666.666666666667</v>
      </c>
      <c r="AR33" s="16">
        <f>80/AO33</f>
        <v>16000</v>
      </c>
      <c r="AS33" s="96"/>
      <c r="AT33" s="107"/>
      <c r="AU33" s="108"/>
      <c r="AV33" s="100"/>
      <c r="AW33" s="100"/>
      <c r="AX33" s="101"/>
      <c r="AY33" s="114" t="s">
        <v>372</v>
      </c>
      <c r="AZ33" s="114" t="s">
        <v>379</v>
      </c>
      <c r="BA33" s="114" t="s">
        <v>373</v>
      </c>
      <c r="BB33" s="101"/>
      <c r="BC33" s="153"/>
      <c r="BD33" s="96"/>
      <c r="BE33" s="98"/>
      <c r="BF33" s="98"/>
    </row>
    <row r="34" spans="1:58" s="124" customFormat="1" ht="77.25" thickBot="1">
      <c r="A34" s="121" t="s">
        <v>541</v>
      </c>
      <c r="B34" s="122" t="s">
        <v>542</v>
      </c>
      <c r="C34" s="122" t="s">
        <v>560</v>
      </c>
      <c r="D34" s="40" t="s">
        <v>325</v>
      </c>
      <c r="E34" s="123"/>
      <c r="F34" s="63">
        <v>0.001</v>
      </c>
      <c r="G34" s="63">
        <v>0.02</v>
      </c>
      <c r="H34" s="14">
        <f>35/G34</f>
        <v>1750</v>
      </c>
      <c r="I34" s="14">
        <f>35/F34</f>
        <v>35000</v>
      </c>
      <c r="J34" s="14"/>
      <c r="K34" s="63">
        <v>0.001</v>
      </c>
      <c r="L34" s="63">
        <v>0.02</v>
      </c>
      <c r="M34" s="14">
        <f>300/L34</f>
        <v>15000</v>
      </c>
      <c r="N34" s="14">
        <f>300/K34</f>
        <v>300000</v>
      </c>
      <c r="O34" s="14"/>
      <c r="P34" s="63">
        <v>0.001</v>
      </c>
      <c r="Q34" s="63">
        <v>0.02</v>
      </c>
      <c r="R34" s="14">
        <f>6000/Q34</f>
        <v>300000</v>
      </c>
      <c r="S34" s="14">
        <f>6000/P34</f>
        <v>6000000</v>
      </c>
      <c r="T34" s="63"/>
      <c r="U34" s="63">
        <v>0.005</v>
      </c>
      <c r="V34" s="63">
        <v>0.1</v>
      </c>
      <c r="W34" s="116">
        <f t="shared" si="2"/>
        <v>300</v>
      </c>
      <c r="X34" s="116">
        <f t="shared" si="3"/>
        <v>6000</v>
      </c>
      <c r="Y34" s="63"/>
      <c r="Z34" s="63">
        <v>0.2</v>
      </c>
      <c r="AA34" s="63">
        <v>0.39</v>
      </c>
      <c r="AB34" s="83">
        <f t="shared" si="0"/>
        <v>23076.923076923074</v>
      </c>
      <c r="AC34" s="83">
        <f t="shared" si="1"/>
        <v>45000</v>
      </c>
      <c r="AD34" s="63"/>
      <c r="AE34" s="63">
        <v>0.01</v>
      </c>
      <c r="AF34" s="63">
        <v>0.1</v>
      </c>
      <c r="AG34" s="14">
        <f t="shared" si="4"/>
        <v>65210</v>
      </c>
      <c r="AH34" s="14">
        <f t="shared" si="5"/>
        <v>652100</v>
      </c>
      <c r="AI34" s="63"/>
      <c r="AJ34" s="64"/>
      <c r="AK34" s="64"/>
      <c r="AL34" s="84"/>
      <c r="AM34" s="84"/>
      <c r="AN34" s="64"/>
      <c r="AO34" s="63">
        <v>0.005</v>
      </c>
      <c r="AP34" s="63">
        <v>0.05</v>
      </c>
      <c r="AQ34" s="14">
        <f>80/AP34</f>
        <v>1600</v>
      </c>
      <c r="AR34" s="14">
        <f>80/AO34</f>
        <v>16000</v>
      </c>
      <c r="AS34" s="63"/>
      <c r="AT34" s="58"/>
      <c r="AU34" s="120"/>
      <c r="AV34" s="84"/>
      <c r="AW34" s="84"/>
      <c r="AX34" s="56"/>
      <c r="AY34" s="58" t="s">
        <v>383</v>
      </c>
      <c r="AZ34" s="58" t="s">
        <v>368</v>
      </c>
      <c r="BA34" s="58" t="s">
        <v>359</v>
      </c>
      <c r="BB34" s="56"/>
      <c r="BC34" s="152"/>
      <c r="BD34" s="63"/>
      <c r="BE34" s="83"/>
      <c r="BF34" s="83"/>
    </row>
    <row r="35" spans="1:58" s="103" customFormat="1" ht="51.75" thickBot="1">
      <c r="A35" s="105" t="s">
        <v>561</v>
      </c>
      <c r="B35" s="106" t="s">
        <v>562</v>
      </c>
      <c r="C35" s="106" t="s">
        <v>53</v>
      </c>
      <c r="D35" s="94" t="s">
        <v>326</v>
      </c>
      <c r="E35" s="15"/>
      <c r="F35" s="96"/>
      <c r="G35" s="96"/>
      <c r="H35" s="16"/>
      <c r="I35" s="16"/>
      <c r="J35" s="16"/>
      <c r="K35" s="96"/>
      <c r="L35" s="96"/>
      <c r="M35" s="16"/>
      <c r="N35" s="16"/>
      <c r="O35" s="16"/>
      <c r="P35" s="96"/>
      <c r="Q35" s="96"/>
      <c r="R35" s="16"/>
      <c r="S35" s="16"/>
      <c r="T35" s="96"/>
      <c r="U35" s="96"/>
      <c r="V35" s="96"/>
      <c r="W35" s="16"/>
      <c r="X35" s="16"/>
      <c r="Y35" s="96"/>
      <c r="Z35" s="96">
        <v>0.4</v>
      </c>
      <c r="AA35" s="96">
        <v>0.59</v>
      </c>
      <c r="AB35" s="117">
        <f t="shared" si="0"/>
        <v>15254.237288135593</v>
      </c>
      <c r="AC35" s="117">
        <f t="shared" si="1"/>
        <v>22500</v>
      </c>
      <c r="AD35" s="96"/>
      <c r="AE35" s="96"/>
      <c r="AF35" s="96"/>
      <c r="AG35" s="16"/>
      <c r="AH35" s="16"/>
      <c r="AI35" s="96"/>
      <c r="AJ35" s="99"/>
      <c r="AK35" s="99"/>
      <c r="AL35" s="100"/>
      <c r="AM35" s="100"/>
      <c r="AN35" s="99"/>
      <c r="AO35" s="96"/>
      <c r="AP35" s="96"/>
      <c r="AQ35" s="16"/>
      <c r="AR35" s="16"/>
      <c r="AS35" s="96"/>
      <c r="AT35" s="107"/>
      <c r="AU35" s="108"/>
      <c r="AV35" s="100"/>
      <c r="AW35" s="100"/>
      <c r="AX35" s="101"/>
      <c r="AY35" s="114" t="s">
        <v>358</v>
      </c>
      <c r="AZ35" s="114"/>
      <c r="BA35" s="114" t="s">
        <v>359</v>
      </c>
      <c r="BB35" s="101"/>
      <c r="BC35" s="151"/>
      <c r="BD35" s="96"/>
      <c r="BE35" s="98"/>
      <c r="BF35" s="98"/>
    </row>
    <row r="36" spans="1:58" s="124" customFormat="1" ht="51.75" thickBot="1">
      <c r="A36" s="121" t="s">
        <v>563</v>
      </c>
      <c r="B36" s="122" t="s">
        <v>564</v>
      </c>
      <c r="C36" s="122" t="s">
        <v>54</v>
      </c>
      <c r="D36" s="40" t="s">
        <v>327</v>
      </c>
      <c r="E36" s="123"/>
      <c r="F36" s="63"/>
      <c r="G36" s="63"/>
      <c r="H36" s="14"/>
      <c r="I36" s="14"/>
      <c r="J36" s="14"/>
      <c r="K36" s="63">
        <v>0.001</v>
      </c>
      <c r="L36" s="63">
        <v>0.02</v>
      </c>
      <c r="M36" s="116">
        <f>300/L36</f>
        <v>15000</v>
      </c>
      <c r="N36" s="116">
        <f>300/K36</f>
        <v>300000</v>
      </c>
      <c r="O36" s="14"/>
      <c r="P36" s="63">
        <v>0.001</v>
      </c>
      <c r="Q36" s="63">
        <v>0.02</v>
      </c>
      <c r="R36" s="14">
        <f>6000/Q36</f>
        <v>300000</v>
      </c>
      <c r="S36" s="14">
        <f>6000/P36</f>
        <v>6000000</v>
      </c>
      <c r="T36" s="63"/>
      <c r="U36" s="63"/>
      <c r="V36" s="63"/>
      <c r="W36" s="14"/>
      <c r="X36" s="14"/>
      <c r="Y36" s="63"/>
      <c r="Z36" s="63">
        <v>0.3</v>
      </c>
      <c r="AA36" s="63">
        <v>0.49</v>
      </c>
      <c r="AB36" s="83">
        <f t="shared" si="0"/>
        <v>18367.34693877551</v>
      </c>
      <c r="AC36" s="83">
        <f t="shared" si="1"/>
        <v>30000</v>
      </c>
      <c r="AD36" s="63"/>
      <c r="AE36" s="63">
        <v>0.01</v>
      </c>
      <c r="AF36" s="63">
        <v>0.1</v>
      </c>
      <c r="AG36" s="14">
        <f>6521/AF36</f>
        <v>65210</v>
      </c>
      <c r="AH36" s="14">
        <f>6521/AE36</f>
        <v>652100</v>
      </c>
      <c r="AI36" s="63"/>
      <c r="AJ36" s="64"/>
      <c r="AK36" s="64"/>
      <c r="AL36" s="84"/>
      <c r="AM36" s="84"/>
      <c r="AN36" s="64"/>
      <c r="AO36" s="63"/>
      <c r="AP36" s="63"/>
      <c r="AQ36" s="14"/>
      <c r="AR36" s="14"/>
      <c r="AS36" s="63"/>
      <c r="AT36" s="58"/>
      <c r="AU36" s="120"/>
      <c r="AV36" s="84"/>
      <c r="AW36" s="84"/>
      <c r="AX36" s="56"/>
      <c r="AY36" s="58" t="s">
        <v>358</v>
      </c>
      <c r="AZ36" s="58"/>
      <c r="BA36" s="58" t="s">
        <v>359</v>
      </c>
      <c r="BB36" s="56"/>
      <c r="BC36" s="152"/>
      <c r="BD36" s="63"/>
      <c r="BE36" s="83"/>
      <c r="BF36" s="83"/>
    </row>
    <row r="37" spans="1:58" s="103" customFormat="1" ht="51.75" thickBot="1">
      <c r="A37" s="105" t="s">
        <v>565</v>
      </c>
      <c r="B37" s="106" t="s">
        <v>566</v>
      </c>
      <c r="C37" s="106" t="s">
        <v>55</v>
      </c>
      <c r="D37" s="94" t="s">
        <v>328</v>
      </c>
      <c r="E37" s="15"/>
      <c r="F37" s="96"/>
      <c r="G37" s="96"/>
      <c r="H37" s="16"/>
      <c r="I37" s="16"/>
      <c r="J37" s="16"/>
      <c r="K37" s="96">
        <v>0.001</v>
      </c>
      <c r="L37" s="96">
        <v>0.02</v>
      </c>
      <c r="M37" s="116">
        <f>300/L37</f>
        <v>15000</v>
      </c>
      <c r="N37" s="116">
        <f>300/K37</f>
        <v>300000</v>
      </c>
      <c r="O37" s="16"/>
      <c r="P37" s="96">
        <v>0.001</v>
      </c>
      <c r="Q37" s="96">
        <v>0.02</v>
      </c>
      <c r="R37" s="16">
        <f>6000/Q37</f>
        <v>300000</v>
      </c>
      <c r="S37" s="16">
        <f>6000/P37</f>
        <v>6000000</v>
      </c>
      <c r="T37" s="96"/>
      <c r="U37" s="96"/>
      <c r="V37" s="96"/>
      <c r="W37" s="16"/>
      <c r="X37" s="16"/>
      <c r="Y37" s="96"/>
      <c r="Z37" s="96">
        <v>0.25</v>
      </c>
      <c r="AA37" s="96">
        <v>0.56</v>
      </c>
      <c r="AB37" s="98">
        <f t="shared" si="0"/>
        <v>16071.42857142857</v>
      </c>
      <c r="AC37" s="98">
        <f t="shared" si="1"/>
        <v>36000</v>
      </c>
      <c r="AD37" s="96"/>
      <c r="AE37" s="96">
        <v>0.03</v>
      </c>
      <c r="AF37" s="96">
        <v>0.15</v>
      </c>
      <c r="AG37" s="16">
        <f>6521/AF37</f>
        <v>43473.333333333336</v>
      </c>
      <c r="AH37" s="16">
        <f>6521/AE37</f>
        <v>217366.6666666667</v>
      </c>
      <c r="AI37" s="96"/>
      <c r="AJ37" s="99"/>
      <c r="AK37" s="99"/>
      <c r="AL37" s="100"/>
      <c r="AM37" s="100"/>
      <c r="AN37" s="99"/>
      <c r="AO37" s="96"/>
      <c r="AP37" s="96"/>
      <c r="AQ37" s="16"/>
      <c r="AR37" s="16"/>
      <c r="AS37" s="96"/>
      <c r="AT37" s="107"/>
      <c r="AU37" s="108"/>
      <c r="AV37" s="100"/>
      <c r="AW37" s="100"/>
      <c r="AX37" s="101"/>
      <c r="AY37" s="114" t="s">
        <v>358</v>
      </c>
      <c r="AZ37" s="114"/>
      <c r="BA37" s="114" t="s">
        <v>359</v>
      </c>
      <c r="BB37" s="101"/>
      <c r="BC37" s="153"/>
      <c r="BD37" s="96"/>
      <c r="BE37" s="98"/>
      <c r="BF37" s="98"/>
    </row>
    <row r="38" spans="1:58" s="124" customFormat="1" ht="51.75" thickBot="1">
      <c r="A38" s="121" t="s">
        <v>422</v>
      </c>
      <c r="B38" s="122" t="s">
        <v>423</v>
      </c>
      <c r="C38" s="122" t="s">
        <v>567</v>
      </c>
      <c r="D38" s="40" t="s">
        <v>329</v>
      </c>
      <c r="E38" s="123"/>
      <c r="F38" s="63"/>
      <c r="G38" s="63"/>
      <c r="H38" s="14"/>
      <c r="I38" s="14"/>
      <c r="J38" s="14"/>
      <c r="K38" s="63"/>
      <c r="L38" s="63"/>
      <c r="M38" s="14"/>
      <c r="N38" s="14"/>
      <c r="O38" s="14"/>
      <c r="P38" s="63"/>
      <c r="Q38" s="63"/>
      <c r="R38" s="14"/>
      <c r="S38" s="14"/>
      <c r="T38" s="63"/>
      <c r="U38" s="63"/>
      <c r="V38" s="63"/>
      <c r="W38" s="14"/>
      <c r="X38" s="14"/>
      <c r="Y38" s="63"/>
      <c r="Z38" s="63">
        <v>0.3</v>
      </c>
      <c r="AA38" s="63">
        <v>0.58</v>
      </c>
      <c r="AB38" s="117">
        <f t="shared" si="0"/>
        <v>15517.241379310346</v>
      </c>
      <c r="AC38" s="117">
        <f t="shared" si="1"/>
        <v>30000</v>
      </c>
      <c r="AD38" s="63"/>
      <c r="AE38" s="63">
        <v>0.01</v>
      </c>
      <c r="AF38" s="63">
        <v>0.1</v>
      </c>
      <c r="AG38" s="14">
        <f>6521/AF38</f>
        <v>65210</v>
      </c>
      <c r="AH38" s="14">
        <f>6521/AE38</f>
        <v>652100</v>
      </c>
      <c r="AI38" s="63"/>
      <c r="AJ38" s="64"/>
      <c r="AK38" s="64"/>
      <c r="AL38" s="84"/>
      <c r="AM38" s="84"/>
      <c r="AN38" s="64"/>
      <c r="AO38" s="63"/>
      <c r="AP38" s="63"/>
      <c r="AQ38" s="14"/>
      <c r="AR38" s="14"/>
      <c r="AS38" s="63"/>
      <c r="AT38" s="58"/>
      <c r="AU38" s="120"/>
      <c r="AV38" s="84"/>
      <c r="AW38" s="84"/>
      <c r="AX38" s="56"/>
      <c r="AY38" s="58" t="s">
        <v>358</v>
      </c>
      <c r="AZ38" s="58"/>
      <c r="BA38" s="58" t="s">
        <v>359</v>
      </c>
      <c r="BB38" s="56"/>
      <c r="BC38" s="152"/>
      <c r="BD38" s="63"/>
      <c r="BE38" s="83"/>
      <c r="BF38" s="83"/>
    </row>
    <row r="39" spans="1:58" s="103" customFormat="1" ht="51.75" thickBot="1">
      <c r="A39" s="105" t="s">
        <v>568</v>
      </c>
      <c r="B39" s="106" t="s">
        <v>569</v>
      </c>
      <c r="C39" s="106" t="s">
        <v>56</v>
      </c>
      <c r="D39" s="94" t="s">
        <v>330</v>
      </c>
      <c r="E39" s="15"/>
      <c r="F39" s="96"/>
      <c r="G39" s="96"/>
      <c r="H39" s="16"/>
      <c r="I39" s="16"/>
      <c r="J39" s="16"/>
      <c r="K39" s="96"/>
      <c r="L39" s="96"/>
      <c r="M39" s="16"/>
      <c r="N39" s="16"/>
      <c r="O39" s="16"/>
      <c r="P39" s="96"/>
      <c r="Q39" s="96"/>
      <c r="R39" s="16"/>
      <c r="S39" s="16"/>
      <c r="T39" s="96"/>
      <c r="U39" s="96"/>
      <c r="V39" s="96"/>
      <c r="W39" s="16"/>
      <c r="X39" s="16"/>
      <c r="Y39" s="96"/>
      <c r="Z39" s="96">
        <v>0.25</v>
      </c>
      <c r="AA39" s="96">
        <v>0.56</v>
      </c>
      <c r="AB39" s="117">
        <f t="shared" si="0"/>
        <v>16071.42857142857</v>
      </c>
      <c r="AC39" s="117">
        <f t="shared" si="1"/>
        <v>36000</v>
      </c>
      <c r="AD39" s="96"/>
      <c r="AE39" s="96">
        <v>0.03</v>
      </c>
      <c r="AF39" s="96">
        <v>0.15</v>
      </c>
      <c r="AG39" s="16">
        <f>6521/AF39</f>
        <v>43473.333333333336</v>
      </c>
      <c r="AH39" s="16">
        <f>6521/AE39</f>
        <v>217366.6666666667</v>
      </c>
      <c r="AI39" s="96"/>
      <c r="AJ39" s="99"/>
      <c r="AK39" s="99"/>
      <c r="AL39" s="100"/>
      <c r="AM39" s="100"/>
      <c r="AN39" s="99"/>
      <c r="AO39" s="96"/>
      <c r="AP39" s="96"/>
      <c r="AQ39" s="16"/>
      <c r="AR39" s="16"/>
      <c r="AS39" s="96"/>
      <c r="AT39" s="107"/>
      <c r="AU39" s="108"/>
      <c r="AV39" s="100"/>
      <c r="AW39" s="100"/>
      <c r="AX39" s="101"/>
      <c r="AY39" s="114" t="s">
        <v>358</v>
      </c>
      <c r="AZ39" s="114"/>
      <c r="BA39" s="114" t="s">
        <v>359</v>
      </c>
      <c r="BB39" s="101"/>
      <c r="BC39" s="153"/>
      <c r="BD39" s="96"/>
      <c r="BE39" s="98"/>
      <c r="BF39" s="98"/>
    </row>
    <row r="40" spans="1:58" s="124" customFormat="1" ht="51.75" thickBot="1">
      <c r="A40" s="125" t="s">
        <v>432</v>
      </c>
      <c r="B40" s="126" t="s">
        <v>433</v>
      </c>
      <c r="C40" s="126" t="s">
        <v>434</v>
      </c>
      <c r="D40" s="40" t="s">
        <v>326</v>
      </c>
      <c r="E40" s="123"/>
      <c r="F40" s="63"/>
      <c r="G40" s="63"/>
      <c r="H40" s="14"/>
      <c r="I40" s="14"/>
      <c r="J40" s="14"/>
      <c r="K40" s="63"/>
      <c r="L40" s="63"/>
      <c r="M40" s="14"/>
      <c r="N40" s="14"/>
      <c r="O40" s="14"/>
      <c r="P40" s="63"/>
      <c r="Q40" s="63"/>
      <c r="R40" s="14"/>
      <c r="S40" s="14"/>
      <c r="T40" s="63"/>
      <c r="U40" s="63"/>
      <c r="V40" s="63"/>
      <c r="W40" s="14"/>
      <c r="X40" s="14"/>
      <c r="Y40" s="63"/>
      <c r="Z40" s="63">
        <v>0.4</v>
      </c>
      <c r="AA40" s="63">
        <v>0.59</v>
      </c>
      <c r="AB40" s="117">
        <f t="shared" si="0"/>
        <v>15254.237288135593</v>
      </c>
      <c r="AC40" s="117">
        <f t="shared" si="1"/>
        <v>22500</v>
      </c>
      <c r="AD40" s="63"/>
      <c r="AE40" s="63"/>
      <c r="AF40" s="63"/>
      <c r="AG40" s="14"/>
      <c r="AH40" s="14"/>
      <c r="AI40" s="63"/>
      <c r="AJ40" s="64"/>
      <c r="AK40" s="64"/>
      <c r="AL40" s="84"/>
      <c r="AM40" s="84"/>
      <c r="AN40" s="64"/>
      <c r="AO40" s="63"/>
      <c r="AP40" s="63"/>
      <c r="AQ40" s="14"/>
      <c r="AR40" s="14"/>
      <c r="AS40" s="63"/>
      <c r="AT40" s="58"/>
      <c r="AU40" s="120"/>
      <c r="AV40" s="84"/>
      <c r="AW40" s="84"/>
      <c r="AX40" s="56"/>
      <c r="AY40" s="58" t="s">
        <v>358</v>
      </c>
      <c r="AZ40" s="58"/>
      <c r="BA40" s="58" t="s">
        <v>359</v>
      </c>
      <c r="BB40" s="56"/>
      <c r="BC40" s="152"/>
      <c r="BD40" s="63"/>
      <c r="BE40" s="83"/>
      <c r="BF40" s="83"/>
    </row>
    <row r="41" spans="1:58" s="103" customFormat="1" ht="51.75" thickBot="1">
      <c r="A41" s="92" t="s">
        <v>435</v>
      </c>
      <c r="B41" s="93" t="s">
        <v>436</v>
      </c>
      <c r="C41" s="93" t="s">
        <v>438</v>
      </c>
      <c r="D41" s="94" t="s">
        <v>326</v>
      </c>
      <c r="E41" s="15"/>
      <c r="F41" s="96"/>
      <c r="G41" s="96"/>
      <c r="H41" s="16"/>
      <c r="I41" s="16"/>
      <c r="J41" s="16"/>
      <c r="K41" s="96"/>
      <c r="L41" s="96"/>
      <c r="M41" s="16"/>
      <c r="N41" s="16"/>
      <c r="O41" s="16"/>
      <c r="P41" s="96"/>
      <c r="Q41" s="96"/>
      <c r="R41" s="16"/>
      <c r="S41" s="16"/>
      <c r="T41" s="96"/>
      <c r="U41" s="96"/>
      <c r="V41" s="96"/>
      <c r="W41" s="16"/>
      <c r="X41" s="16"/>
      <c r="Y41" s="96"/>
      <c r="Z41" s="96">
        <v>0.4</v>
      </c>
      <c r="AA41" s="96">
        <v>0.59</v>
      </c>
      <c r="AB41" s="117">
        <f t="shared" si="0"/>
        <v>15254.237288135593</v>
      </c>
      <c r="AC41" s="117">
        <f t="shared" si="1"/>
        <v>22500</v>
      </c>
      <c r="AD41" s="96"/>
      <c r="AE41" s="96"/>
      <c r="AF41" s="96"/>
      <c r="AG41" s="16"/>
      <c r="AH41" s="16"/>
      <c r="AI41" s="96"/>
      <c r="AJ41" s="99"/>
      <c r="AK41" s="99"/>
      <c r="AL41" s="100"/>
      <c r="AM41" s="100"/>
      <c r="AN41" s="99"/>
      <c r="AO41" s="96"/>
      <c r="AP41" s="96"/>
      <c r="AQ41" s="16"/>
      <c r="AR41" s="16"/>
      <c r="AS41" s="96"/>
      <c r="AT41" s="107"/>
      <c r="AU41" s="108"/>
      <c r="AV41" s="100"/>
      <c r="AW41" s="100"/>
      <c r="AX41" s="101"/>
      <c r="AY41" s="114" t="s">
        <v>358</v>
      </c>
      <c r="AZ41" s="114"/>
      <c r="BA41" s="114" t="s">
        <v>359</v>
      </c>
      <c r="BB41" s="101"/>
      <c r="BC41" s="153"/>
      <c r="BD41" s="96"/>
      <c r="BE41" s="98"/>
      <c r="BF41" s="98"/>
    </row>
    <row r="42" spans="1:58" s="124" customFormat="1" ht="39" thickBot="1">
      <c r="A42" s="121" t="s">
        <v>570</v>
      </c>
      <c r="B42" s="122" t="s">
        <v>571</v>
      </c>
      <c r="C42" s="122" t="s">
        <v>57</v>
      </c>
      <c r="D42" s="40" t="s">
        <v>326</v>
      </c>
      <c r="E42" s="123"/>
      <c r="F42" s="63"/>
      <c r="G42" s="63"/>
      <c r="H42" s="14"/>
      <c r="I42" s="14"/>
      <c r="J42" s="14"/>
      <c r="K42" s="63"/>
      <c r="L42" s="63"/>
      <c r="M42" s="14"/>
      <c r="N42" s="14"/>
      <c r="O42" s="14"/>
      <c r="P42" s="63"/>
      <c r="Q42" s="63"/>
      <c r="R42" s="14"/>
      <c r="S42" s="14"/>
      <c r="T42" s="63"/>
      <c r="U42" s="63"/>
      <c r="V42" s="63"/>
      <c r="W42" s="14"/>
      <c r="X42" s="14"/>
      <c r="Y42" s="63"/>
      <c r="Z42" s="63">
        <v>0.4</v>
      </c>
      <c r="AA42" s="63">
        <v>0.59</v>
      </c>
      <c r="AB42" s="117">
        <f t="shared" si="0"/>
        <v>15254.237288135593</v>
      </c>
      <c r="AC42" s="117">
        <f t="shared" si="1"/>
        <v>22500</v>
      </c>
      <c r="AD42" s="63"/>
      <c r="AE42" s="63"/>
      <c r="AF42" s="63"/>
      <c r="AG42" s="14"/>
      <c r="AH42" s="14"/>
      <c r="AI42" s="63"/>
      <c r="AJ42" s="64"/>
      <c r="AK42" s="64"/>
      <c r="AL42" s="84"/>
      <c r="AM42" s="84"/>
      <c r="AN42" s="64"/>
      <c r="AO42" s="63"/>
      <c r="AP42" s="63"/>
      <c r="AQ42" s="14"/>
      <c r="AR42" s="14"/>
      <c r="AS42" s="63"/>
      <c r="AT42" s="58"/>
      <c r="AU42" s="120"/>
      <c r="AV42" s="84"/>
      <c r="AW42" s="84"/>
      <c r="AX42" s="56"/>
      <c r="AY42" s="58" t="s">
        <v>358</v>
      </c>
      <c r="AZ42" s="58"/>
      <c r="BA42" s="58" t="s">
        <v>359</v>
      </c>
      <c r="BB42" s="56"/>
      <c r="BC42" s="154"/>
      <c r="BD42" s="63"/>
      <c r="BE42" s="83"/>
      <c r="BF42" s="83"/>
    </row>
    <row r="43" spans="1:58" s="103" customFormat="1" ht="64.5" thickBot="1">
      <c r="A43" s="106" t="s">
        <v>118</v>
      </c>
      <c r="B43" s="106" t="s">
        <v>119</v>
      </c>
      <c r="C43" s="106" t="s">
        <v>120</v>
      </c>
      <c r="D43" s="94" t="s">
        <v>331</v>
      </c>
      <c r="E43" s="15"/>
      <c r="F43" s="96">
        <v>0.0001</v>
      </c>
      <c r="G43" s="96">
        <v>0.002</v>
      </c>
      <c r="H43" s="16">
        <f>35/G43</f>
        <v>17500</v>
      </c>
      <c r="I43" s="16">
        <f>35/F43</f>
        <v>350000</v>
      </c>
      <c r="J43" s="16"/>
      <c r="K43" s="96"/>
      <c r="L43" s="96"/>
      <c r="M43" s="16"/>
      <c r="N43" s="16"/>
      <c r="O43" s="16"/>
      <c r="P43" s="96">
        <v>0.001</v>
      </c>
      <c r="Q43" s="96">
        <v>0.02</v>
      </c>
      <c r="R43" s="16">
        <f>6000/Q43</f>
        <v>300000</v>
      </c>
      <c r="S43" s="16">
        <f>6000/P43</f>
        <v>6000000</v>
      </c>
      <c r="T43" s="96"/>
      <c r="U43" s="96"/>
      <c r="V43" s="96"/>
      <c r="W43" s="16"/>
      <c r="X43" s="16"/>
      <c r="Y43" s="96"/>
      <c r="Z43" s="96">
        <v>0.89</v>
      </c>
      <c r="AA43" s="96">
        <v>0.98</v>
      </c>
      <c r="AB43" s="117">
        <f t="shared" si="0"/>
        <v>9183.673469387755</v>
      </c>
      <c r="AC43" s="117">
        <f t="shared" si="1"/>
        <v>10112.359550561798</v>
      </c>
      <c r="AD43" s="96"/>
      <c r="AE43" s="96"/>
      <c r="AF43" s="96"/>
      <c r="AG43" s="16"/>
      <c r="AH43" s="16"/>
      <c r="AI43" s="96"/>
      <c r="AJ43" s="99"/>
      <c r="AK43" s="99"/>
      <c r="AL43" s="100"/>
      <c r="AM43" s="100"/>
      <c r="AN43" s="99"/>
      <c r="AO43" s="96">
        <v>0.001</v>
      </c>
      <c r="AP43" s="96">
        <v>0.005</v>
      </c>
      <c r="AQ43" s="16">
        <f>80/AP43</f>
        <v>16000</v>
      </c>
      <c r="AR43" s="16">
        <f>80/AO43</f>
        <v>80000</v>
      </c>
      <c r="AS43" s="96"/>
      <c r="AT43" s="107"/>
      <c r="AU43" s="108"/>
      <c r="AV43" s="100"/>
      <c r="AW43" s="100"/>
      <c r="AX43" s="101"/>
      <c r="AY43" s="114" t="s">
        <v>361</v>
      </c>
      <c r="AZ43" s="114"/>
      <c r="BA43" s="114" t="s">
        <v>384</v>
      </c>
      <c r="BB43" s="101"/>
      <c r="BC43" s="153"/>
      <c r="BD43" s="96"/>
      <c r="BE43" s="98"/>
      <c r="BF43" s="98"/>
    </row>
    <row r="44" spans="1:58" s="124" customFormat="1" ht="39" thickBot="1">
      <c r="A44" s="121" t="s">
        <v>572</v>
      </c>
      <c r="B44" s="122" t="s">
        <v>573</v>
      </c>
      <c r="C44" s="122" t="s">
        <v>58</v>
      </c>
      <c r="D44" s="40" t="s">
        <v>332</v>
      </c>
      <c r="E44" s="123"/>
      <c r="F44" s="63"/>
      <c r="G44" s="63"/>
      <c r="H44" s="14"/>
      <c r="I44" s="14"/>
      <c r="J44" s="14"/>
      <c r="K44" s="63"/>
      <c r="L44" s="63"/>
      <c r="M44" s="14"/>
      <c r="N44" s="14"/>
      <c r="O44" s="14"/>
      <c r="P44" s="63"/>
      <c r="Q44" s="63"/>
      <c r="R44" s="14"/>
      <c r="S44" s="14"/>
      <c r="T44" s="63"/>
      <c r="U44" s="63"/>
      <c r="V44" s="63"/>
      <c r="W44" s="14"/>
      <c r="X44" s="14"/>
      <c r="Y44" s="63"/>
      <c r="Z44" s="63">
        <v>0.25</v>
      </c>
      <c r="AA44" s="63">
        <v>0.49</v>
      </c>
      <c r="AB44" s="117">
        <f t="shared" si="0"/>
        <v>18367.34693877551</v>
      </c>
      <c r="AC44" s="117">
        <f t="shared" si="1"/>
        <v>36000</v>
      </c>
      <c r="AD44" s="63"/>
      <c r="AE44" s="63"/>
      <c r="AF44" s="63"/>
      <c r="AG44" s="14"/>
      <c r="AH44" s="14"/>
      <c r="AI44" s="63"/>
      <c r="AJ44" s="64"/>
      <c r="AK44" s="64"/>
      <c r="AL44" s="84"/>
      <c r="AM44" s="84"/>
      <c r="AN44" s="64"/>
      <c r="AO44" s="63"/>
      <c r="AP44" s="63"/>
      <c r="AQ44" s="14"/>
      <c r="AR44" s="14"/>
      <c r="AS44" s="63"/>
      <c r="AT44" s="58"/>
      <c r="AU44" s="120"/>
      <c r="AV44" s="84"/>
      <c r="AW44" s="84"/>
      <c r="AX44" s="56"/>
      <c r="AY44" s="58" t="s">
        <v>385</v>
      </c>
      <c r="AZ44" s="58"/>
      <c r="BA44" s="58" t="s">
        <v>359</v>
      </c>
      <c r="BB44" s="56"/>
      <c r="BC44" s="154"/>
      <c r="BD44" s="63"/>
      <c r="BE44" s="83"/>
      <c r="BF44" s="83"/>
    </row>
    <row r="45" spans="1:58" s="103" customFormat="1" ht="39" thickBot="1">
      <c r="A45" s="105" t="s">
        <v>574</v>
      </c>
      <c r="B45" s="106" t="s">
        <v>575</v>
      </c>
      <c r="C45" s="106" t="s">
        <v>60</v>
      </c>
      <c r="D45" s="94" t="s">
        <v>332</v>
      </c>
      <c r="E45" s="15"/>
      <c r="F45" s="96"/>
      <c r="G45" s="96"/>
      <c r="H45" s="16"/>
      <c r="I45" s="16"/>
      <c r="J45" s="16"/>
      <c r="K45" s="96"/>
      <c r="L45" s="96"/>
      <c r="M45" s="16"/>
      <c r="N45" s="16"/>
      <c r="O45" s="16"/>
      <c r="P45" s="96"/>
      <c r="Q45" s="96"/>
      <c r="R45" s="16"/>
      <c r="S45" s="16"/>
      <c r="T45" s="96"/>
      <c r="U45" s="96"/>
      <c r="V45" s="96"/>
      <c r="W45" s="16"/>
      <c r="X45" s="16"/>
      <c r="Y45" s="96"/>
      <c r="Z45" s="96">
        <v>0.25</v>
      </c>
      <c r="AA45" s="96">
        <v>0.49</v>
      </c>
      <c r="AB45" s="117">
        <f t="shared" si="0"/>
        <v>18367.34693877551</v>
      </c>
      <c r="AC45" s="117">
        <f t="shared" si="1"/>
        <v>36000</v>
      </c>
      <c r="AD45" s="96"/>
      <c r="AE45" s="96"/>
      <c r="AF45" s="96"/>
      <c r="AG45" s="16"/>
      <c r="AH45" s="16"/>
      <c r="AI45" s="96"/>
      <c r="AJ45" s="99"/>
      <c r="AK45" s="99"/>
      <c r="AL45" s="100"/>
      <c r="AM45" s="100"/>
      <c r="AN45" s="99"/>
      <c r="AO45" s="96"/>
      <c r="AP45" s="96"/>
      <c r="AQ45" s="16"/>
      <c r="AR45" s="16"/>
      <c r="AS45" s="96"/>
      <c r="AT45" s="107"/>
      <c r="AU45" s="108"/>
      <c r="AV45" s="100"/>
      <c r="AW45" s="100"/>
      <c r="AX45" s="101"/>
      <c r="AY45" s="114" t="s">
        <v>385</v>
      </c>
      <c r="AZ45" s="114"/>
      <c r="BA45" s="114" t="s">
        <v>359</v>
      </c>
      <c r="BB45" s="101"/>
      <c r="BC45" s="151"/>
      <c r="BD45" s="96"/>
      <c r="BE45" s="98"/>
      <c r="BF45" s="98"/>
    </row>
    <row r="46" spans="1:58" s="124" customFormat="1" ht="77.25" thickBot="1">
      <c r="A46" s="122" t="s">
        <v>131</v>
      </c>
      <c r="B46" s="122" t="s">
        <v>132</v>
      </c>
      <c r="C46" s="126" t="s">
        <v>133</v>
      </c>
      <c r="D46" s="40" t="s">
        <v>351</v>
      </c>
      <c r="E46" s="123"/>
      <c r="F46" s="63"/>
      <c r="G46" s="63"/>
      <c r="H46" s="14"/>
      <c r="I46" s="14"/>
      <c r="J46" s="14"/>
      <c r="K46" s="63">
        <v>0.0005</v>
      </c>
      <c r="L46" s="63">
        <v>0.01</v>
      </c>
      <c r="M46" s="14">
        <f>300/L46</f>
        <v>30000</v>
      </c>
      <c r="N46" s="14">
        <f>300/K46</f>
        <v>600000</v>
      </c>
      <c r="O46" s="14"/>
      <c r="P46" s="63">
        <v>0.0001</v>
      </c>
      <c r="Q46" s="63">
        <v>0.01</v>
      </c>
      <c r="R46" s="14">
        <f>6000/Q46</f>
        <v>600000</v>
      </c>
      <c r="S46" s="14">
        <f>6000/P46</f>
        <v>60000000</v>
      </c>
      <c r="T46" s="63"/>
      <c r="U46" s="63"/>
      <c r="V46" s="63"/>
      <c r="W46" s="14"/>
      <c r="X46" s="14"/>
      <c r="Y46" s="63"/>
      <c r="Z46" s="63">
        <v>0.8</v>
      </c>
      <c r="AA46" s="63">
        <v>0.95</v>
      </c>
      <c r="AB46" s="117">
        <f t="shared" si="0"/>
        <v>9473.684210526317</v>
      </c>
      <c r="AC46" s="117">
        <f t="shared" si="1"/>
        <v>11250</v>
      </c>
      <c r="AD46" s="63"/>
      <c r="AE46" s="63">
        <v>0.05</v>
      </c>
      <c r="AF46" s="63">
        <v>0.2</v>
      </c>
      <c r="AG46" s="14">
        <f>6521/AF46</f>
        <v>32605</v>
      </c>
      <c r="AH46" s="14">
        <f>6521/AE46</f>
        <v>130420</v>
      </c>
      <c r="AI46" s="63"/>
      <c r="AJ46" s="64"/>
      <c r="AK46" s="64"/>
      <c r="AL46" s="84"/>
      <c r="AM46" s="84"/>
      <c r="AN46" s="64"/>
      <c r="AO46" s="63"/>
      <c r="AP46" s="63"/>
      <c r="AQ46" s="14"/>
      <c r="AR46" s="14"/>
      <c r="AS46" s="63"/>
      <c r="AT46" s="58"/>
      <c r="AU46" s="120"/>
      <c r="AV46" s="84"/>
      <c r="AW46" s="84"/>
      <c r="AX46" s="56"/>
      <c r="AY46" s="58"/>
      <c r="AZ46" s="58"/>
      <c r="BA46" s="58"/>
      <c r="BB46" s="56"/>
      <c r="BC46" s="152"/>
      <c r="BD46" s="63"/>
      <c r="BE46" s="83"/>
      <c r="BF46" s="83"/>
    </row>
    <row r="47" spans="1:58" s="103" customFormat="1" ht="51.75" thickBot="1">
      <c r="A47" s="92" t="s">
        <v>439</v>
      </c>
      <c r="B47" s="93" t="s">
        <v>440</v>
      </c>
      <c r="C47" s="93" t="s">
        <v>441</v>
      </c>
      <c r="D47" s="94" t="s">
        <v>419</v>
      </c>
      <c r="E47" s="15"/>
      <c r="F47" s="96">
        <v>0.01</v>
      </c>
      <c r="G47" s="96">
        <v>0.1</v>
      </c>
      <c r="H47" s="16">
        <f>35/G47</f>
        <v>350</v>
      </c>
      <c r="I47" s="16">
        <f>35/F47</f>
        <v>3500</v>
      </c>
      <c r="J47" s="16"/>
      <c r="K47" s="96"/>
      <c r="L47" s="96"/>
      <c r="M47" s="16"/>
      <c r="N47" s="16"/>
      <c r="O47" s="16"/>
      <c r="P47" s="96"/>
      <c r="Q47" s="96"/>
      <c r="R47" s="16"/>
      <c r="S47" s="16"/>
      <c r="T47" s="96"/>
      <c r="U47" s="96">
        <v>0.01</v>
      </c>
      <c r="V47" s="96">
        <v>0.1</v>
      </c>
      <c r="W47" s="116">
        <f>30/V47</f>
        <v>300</v>
      </c>
      <c r="X47" s="116">
        <f>30/U47</f>
        <v>3000</v>
      </c>
      <c r="Y47" s="96"/>
      <c r="Z47" s="96"/>
      <c r="AA47" s="96"/>
      <c r="AB47" s="98"/>
      <c r="AC47" s="98"/>
      <c r="AD47" s="96"/>
      <c r="AE47" s="96"/>
      <c r="AF47" s="96"/>
      <c r="AG47" s="16"/>
      <c r="AH47" s="16"/>
      <c r="AI47" s="96"/>
      <c r="AJ47" s="99"/>
      <c r="AK47" s="99"/>
      <c r="AL47" s="100"/>
      <c r="AM47" s="100"/>
      <c r="AN47" s="99"/>
      <c r="AO47" s="96">
        <v>0.35</v>
      </c>
      <c r="AP47" s="96">
        <v>0.45</v>
      </c>
      <c r="AQ47" s="16">
        <f>80/AP47</f>
        <v>177.77777777777777</v>
      </c>
      <c r="AR47" s="16">
        <f>80/AO47</f>
        <v>228.57142857142858</v>
      </c>
      <c r="AS47" s="96"/>
      <c r="AT47" s="107"/>
      <c r="AU47" s="108"/>
      <c r="AV47" s="100"/>
      <c r="AW47" s="100"/>
      <c r="AX47" s="101"/>
      <c r="AY47" s="114" t="s">
        <v>361</v>
      </c>
      <c r="AZ47" s="114" t="s">
        <v>366</v>
      </c>
      <c r="BA47" s="114" t="s">
        <v>361</v>
      </c>
      <c r="BB47" s="101"/>
      <c r="BC47" s="151"/>
      <c r="BD47" s="96"/>
      <c r="BE47" s="98"/>
      <c r="BF47" s="98"/>
    </row>
    <row r="48" spans="1:58" s="124" customFormat="1" ht="64.5" thickBot="1">
      <c r="A48" s="125" t="s">
        <v>442</v>
      </c>
      <c r="B48" s="126" t="s">
        <v>443</v>
      </c>
      <c r="C48" s="126" t="s">
        <v>500</v>
      </c>
      <c r="D48" s="40" t="s">
        <v>334</v>
      </c>
      <c r="E48" s="123"/>
      <c r="F48" s="63"/>
      <c r="G48" s="63"/>
      <c r="H48" s="14"/>
      <c r="I48" s="14"/>
      <c r="J48" s="14"/>
      <c r="K48" s="63"/>
      <c r="L48" s="63"/>
      <c r="M48" s="14"/>
      <c r="N48" s="14"/>
      <c r="O48" s="14"/>
      <c r="P48" s="63"/>
      <c r="Q48" s="63"/>
      <c r="R48" s="14"/>
      <c r="S48" s="14"/>
      <c r="T48" s="63"/>
      <c r="U48" s="63"/>
      <c r="V48" s="63"/>
      <c r="W48" s="14"/>
      <c r="X48" s="14"/>
      <c r="Y48" s="63"/>
      <c r="Z48" s="63">
        <v>0.6</v>
      </c>
      <c r="AA48" s="63">
        <v>0.8</v>
      </c>
      <c r="AB48" s="117">
        <f t="shared" si="0"/>
        <v>11250</v>
      </c>
      <c r="AC48" s="117">
        <f t="shared" si="1"/>
        <v>15000</v>
      </c>
      <c r="AD48" s="63"/>
      <c r="AE48" s="63"/>
      <c r="AF48" s="63"/>
      <c r="AG48" s="14"/>
      <c r="AH48" s="14"/>
      <c r="AI48" s="63"/>
      <c r="AJ48" s="64"/>
      <c r="AK48" s="64"/>
      <c r="AL48" s="84"/>
      <c r="AM48" s="84"/>
      <c r="AN48" s="64"/>
      <c r="AO48" s="63"/>
      <c r="AP48" s="63"/>
      <c r="AQ48" s="14"/>
      <c r="AR48" s="14"/>
      <c r="AS48" s="63"/>
      <c r="AT48" s="58"/>
      <c r="AU48" s="120"/>
      <c r="AV48" s="84"/>
      <c r="AW48" s="84"/>
      <c r="AX48" s="56"/>
      <c r="AY48" s="58" t="s">
        <v>386</v>
      </c>
      <c r="AZ48" s="58"/>
      <c r="BA48" s="58" t="s">
        <v>386</v>
      </c>
      <c r="BB48" s="56"/>
      <c r="BC48" s="154"/>
      <c r="BD48" s="63"/>
      <c r="BE48" s="83"/>
      <c r="BF48" s="83"/>
    </row>
    <row r="49" spans="1:58" s="103" customFormat="1" ht="77.25" thickBot="1">
      <c r="A49" s="105" t="s">
        <v>576</v>
      </c>
      <c r="B49" s="106" t="s">
        <v>577</v>
      </c>
      <c r="C49" s="106" t="s">
        <v>59</v>
      </c>
      <c r="D49" s="94" t="s">
        <v>335</v>
      </c>
      <c r="E49" s="15"/>
      <c r="F49" s="96"/>
      <c r="G49" s="96"/>
      <c r="H49" s="16"/>
      <c r="I49" s="16"/>
      <c r="J49" s="16"/>
      <c r="K49" s="96"/>
      <c r="L49" s="96"/>
      <c r="M49" s="16"/>
      <c r="N49" s="16"/>
      <c r="O49" s="16"/>
      <c r="P49" s="96"/>
      <c r="Q49" s="96"/>
      <c r="R49" s="16"/>
      <c r="S49" s="16"/>
      <c r="T49" s="96"/>
      <c r="U49" s="96">
        <v>0.005</v>
      </c>
      <c r="V49" s="96">
        <v>0.2</v>
      </c>
      <c r="W49" s="116">
        <f>30/V49</f>
        <v>150</v>
      </c>
      <c r="X49" s="116">
        <f>30/U49</f>
        <v>6000</v>
      </c>
      <c r="Y49" s="96"/>
      <c r="Z49" s="96">
        <v>0.3</v>
      </c>
      <c r="AA49" s="96">
        <v>0.45</v>
      </c>
      <c r="AB49" s="98">
        <f t="shared" si="0"/>
        <v>20000</v>
      </c>
      <c r="AC49" s="98">
        <f t="shared" si="1"/>
        <v>30000</v>
      </c>
      <c r="AD49" s="96"/>
      <c r="AE49" s="96"/>
      <c r="AF49" s="96"/>
      <c r="AG49" s="16"/>
      <c r="AH49" s="16"/>
      <c r="AI49" s="96"/>
      <c r="AJ49" s="99"/>
      <c r="AK49" s="99"/>
      <c r="AL49" s="100"/>
      <c r="AM49" s="100"/>
      <c r="AN49" s="99"/>
      <c r="AO49" s="96"/>
      <c r="AP49" s="96"/>
      <c r="AQ49" s="16"/>
      <c r="AR49" s="16"/>
      <c r="AS49" s="96"/>
      <c r="AT49" s="107"/>
      <c r="AU49" s="108"/>
      <c r="AV49" s="100"/>
      <c r="AW49" s="100"/>
      <c r="AX49" s="101"/>
      <c r="AY49" s="114" t="s">
        <v>387</v>
      </c>
      <c r="AZ49" s="114" t="s">
        <v>371</v>
      </c>
      <c r="BA49" s="114" t="s">
        <v>388</v>
      </c>
      <c r="BB49" s="101"/>
      <c r="BC49" s="151"/>
      <c r="BD49" s="96"/>
      <c r="BE49" s="98"/>
      <c r="BF49" s="98"/>
    </row>
    <row r="50" spans="1:58" s="124" customFormat="1" ht="77.25" thickBot="1">
      <c r="A50" s="121" t="s">
        <v>578</v>
      </c>
      <c r="B50" s="122" t="s">
        <v>579</v>
      </c>
      <c r="C50" s="122" t="s">
        <v>61</v>
      </c>
      <c r="D50" s="40" t="s">
        <v>336</v>
      </c>
      <c r="E50" s="123"/>
      <c r="F50" s="63"/>
      <c r="G50" s="63"/>
      <c r="H50" s="14"/>
      <c r="I50" s="14"/>
      <c r="J50" s="14"/>
      <c r="K50" s="63">
        <v>0.001</v>
      </c>
      <c r="L50" s="63">
        <v>0.01</v>
      </c>
      <c r="M50" s="14">
        <f>300/L50</f>
        <v>30000</v>
      </c>
      <c r="N50" s="14">
        <f>300/K50</f>
        <v>300000</v>
      </c>
      <c r="O50" s="14"/>
      <c r="P50" s="63"/>
      <c r="Q50" s="63"/>
      <c r="R50" s="14"/>
      <c r="S50" s="14"/>
      <c r="T50" s="63"/>
      <c r="U50" s="63">
        <v>0.005</v>
      </c>
      <c r="V50" s="63">
        <v>0.1</v>
      </c>
      <c r="W50" s="116">
        <f>30/V50</f>
        <v>300</v>
      </c>
      <c r="X50" s="116">
        <f>30/U50</f>
        <v>6000</v>
      </c>
      <c r="Y50" s="63"/>
      <c r="Z50" s="63">
        <v>0.27</v>
      </c>
      <c r="AA50" s="63">
        <v>0.35</v>
      </c>
      <c r="AB50" s="83">
        <f t="shared" si="0"/>
        <v>25714.285714285717</v>
      </c>
      <c r="AC50" s="83">
        <f t="shared" si="1"/>
        <v>33333.33333333333</v>
      </c>
      <c r="AD50" s="63"/>
      <c r="AE50" s="63">
        <v>0.03</v>
      </c>
      <c r="AF50" s="63">
        <v>0.15</v>
      </c>
      <c r="AG50" s="14">
        <f>6521/AF50</f>
        <v>43473.333333333336</v>
      </c>
      <c r="AH50" s="14">
        <f>6521/AE50</f>
        <v>217366.6666666667</v>
      </c>
      <c r="AI50" s="63"/>
      <c r="AJ50" s="64"/>
      <c r="AK50" s="64"/>
      <c r="AL50" s="84"/>
      <c r="AM50" s="84"/>
      <c r="AN50" s="64"/>
      <c r="AO50" s="63"/>
      <c r="AP50" s="63"/>
      <c r="AQ50" s="14"/>
      <c r="AR50" s="14"/>
      <c r="AS50" s="63"/>
      <c r="AT50" s="58"/>
      <c r="AU50" s="120"/>
      <c r="AV50" s="84"/>
      <c r="AW50" s="84"/>
      <c r="AX50" s="56"/>
      <c r="AY50" s="58" t="s">
        <v>377</v>
      </c>
      <c r="AZ50" s="58" t="s">
        <v>364</v>
      </c>
      <c r="BA50" s="58" t="s">
        <v>361</v>
      </c>
      <c r="BB50" s="56"/>
      <c r="BC50" s="152"/>
      <c r="BD50" s="63"/>
      <c r="BE50" s="83"/>
      <c r="BF50" s="83"/>
    </row>
    <row r="51" spans="1:58" s="103" customFormat="1" ht="51.75" thickBot="1">
      <c r="A51" s="105" t="s">
        <v>580</v>
      </c>
      <c r="B51" s="106" t="s">
        <v>581</v>
      </c>
      <c r="C51" s="106" t="s">
        <v>62</v>
      </c>
      <c r="D51" s="94" t="s">
        <v>337</v>
      </c>
      <c r="E51" s="15"/>
      <c r="F51" s="96"/>
      <c r="G51" s="96"/>
      <c r="H51" s="16"/>
      <c r="I51" s="16"/>
      <c r="J51" s="16"/>
      <c r="K51" s="96"/>
      <c r="L51" s="96"/>
      <c r="M51" s="16"/>
      <c r="N51" s="16"/>
      <c r="O51" s="16"/>
      <c r="P51" s="96"/>
      <c r="Q51" s="96"/>
      <c r="R51" s="16"/>
      <c r="S51" s="16"/>
      <c r="T51" s="96"/>
      <c r="U51" s="96"/>
      <c r="V51" s="96"/>
      <c r="W51" s="16"/>
      <c r="X51" s="16"/>
      <c r="Y51" s="96"/>
      <c r="Z51" s="96">
        <v>0.35</v>
      </c>
      <c r="AA51" s="96">
        <v>0.45</v>
      </c>
      <c r="AB51" s="117">
        <f t="shared" si="0"/>
        <v>20000</v>
      </c>
      <c r="AC51" s="117">
        <f t="shared" si="1"/>
        <v>25714.285714285717</v>
      </c>
      <c r="AD51" s="96"/>
      <c r="AE51" s="96"/>
      <c r="AF51" s="96"/>
      <c r="AG51" s="16"/>
      <c r="AH51" s="16"/>
      <c r="AI51" s="96"/>
      <c r="AJ51" s="99"/>
      <c r="AK51" s="99"/>
      <c r="AL51" s="100"/>
      <c r="AM51" s="100"/>
      <c r="AN51" s="99"/>
      <c r="AO51" s="96"/>
      <c r="AP51" s="96"/>
      <c r="AQ51" s="16"/>
      <c r="AR51" s="16"/>
      <c r="AS51" s="96"/>
      <c r="AT51" s="107"/>
      <c r="AU51" s="108"/>
      <c r="AV51" s="100"/>
      <c r="AW51" s="100"/>
      <c r="AX51" s="101"/>
      <c r="AY51" s="114" t="s">
        <v>366</v>
      </c>
      <c r="AZ51" s="114"/>
      <c r="BA51" s="114" t="s">
        <v>389</v>
      </c>
      <c r="BB51" s="101"/>
      <c r="BC51" s="151"/>
      <c r="BD51" s="96"/>
      <c r="BE51" s="98"/>
      <c r="BF51" s="98"/>
    </row>
    <row r="52" spans="1:58" s="124" customFormat="1" ht="26.25" thickBot="1">
      <c r="A52" s="121" t="s">
        <v>582</v>
      </c>
      <c r="B52" s="122" t="s">
        <v>583</v>
      </c>
      <c r="C52" s="122" t="s">
        <v>584</v>
      </c>
      <c r="D52" s="40" t="s">
        <v>338</v>
      </c>
      <c r="E52" s="123"/>
      <c r="F52" s="63"/>
      <c r="G52" s="63"/>
      <c r="H52" s="14"/>
      <c r="I52" s="14"/>
      <c r="J52" s="14"/>
      <c r="K52" s="63"/>
      <c r="L52" s="63"/>
      <c r="M52" s="14"/>
      <c r="N52" s="14"/>
      <c r="O52" s="14"/>
      <c r="P52" s="63"/>
      <c r="Q52" s="63"/>
      <c r="R52" s="14"/>
      <c r="S52" s="14"/>
      <c r="T52" s="63"/>
      <c r="U52" s="63"/>
      <c r="V52" s="63"/>
      <c r="W52" s="14"/>
      <c r="X52" s="14"/>
      <c r="Y52" s="63"/>
      <c r="Z52" s="63">
        <v>0.21</v>
      </c>
      <c r="AA52" s="63">
        <v>0.44</v>
      </c>
      <c r="AB52" s="117">
        <f t="shared" si="0"/>
        <v>20454.545454545456</v>
      </c>
      <c r="AC52" s="117">
        <f t="shared" si="1"/>
        <v>42857.14285714286</v>
      </c>
      <c r="AD52" s="63"/>
      <c r="AE52" s="63"/>
      <c r="AF52" s="63"/>
      <c r="AG52" s="14"/>
      <c r="AH52" s="14"/>
      <c r="AI52" s="63"/>
      <c r="AJ52" s="64"/>
      <c r="AK52" s="64"/>
      <c r="AL52" s="84"/>
      <c r="AM52" s="84"/>
      <c r="AN52" s="64"/>
      <c r="AO52" s="63"/>
      <c r="AP52" s="63"/>
      <c r="AQ52" s="14"/>
      <c r="AR52" s="14"/>
      <c r="AS52" s="63"/>
      <c r="AT52" s="58"/>
      <c r="AU52" s="120"/>
      <c r="AV52" s="84"/>
      <c r="AW52" s="84"/>
      <c r="AX52" s="56"/>
      <c r="AY52" s="58" t="s">
        <v>390</v>
      </c>
      <c r="AZ52" s="58"/>
      <c r="BA52" s="58" t="s">
        <v>359</v>
      </c>
      <c r="BB52" s="56"/>
      <c r="BC52" s="154"/>
      <c r="BD52" s="63"/>
      <c r="BE52" s="83"/>
      <c r="BF52" s="83"/>
    </row>
    <row r="53" spans="1:58" s="103" customFormat="1" ht="39" thickBot="1">
      <c r="A53" s="92" t="s">
        <v>501</v>
      </c>
      <c r="B53" s="93" t="s">
        <v>502</v>
      </c>
      <c r="C53" s="93" t="s">
        <v>503</v>
      </c>
      <c r="D53" s="94" t="s">
        <v>420</v>
      </c>
      <c r="E53" s="15"/>
      <c r="F53" s="96">
        <v>0.45</v>
      </c>
      <c r="G53" s="96">
        <v>0.6</v>
      </c>
      <c r="H53" s="116">
        <f>35/G53</f>
        <v>58.333333333333336</v>
      </c>
      <c r="I53" s="116">
        <f>35/F53</f>
        <v>77.77777777777777</v>
      </c>
      <c r="J53" s="16"/>
      <c r="K53" s="96"/>
      <c r="L53" s="96"/>
      <c r="M53" s="16"/>
      <c r="N53" s="16"/>
      <c r="O53" s="16"/>
      <c r="P53" s="96"/>
      <c r="Q53" s="96"/>
      <c r="R53" s="16"/>
      <c r="S53" s="16"/>
      <c r="T53" s="96"/>
      <c r="U53" s="96"/>
      <c r="V53" s="96"/>
      <c r="W53" s="16"/>
      <c r="X53" s="16"/>
      <c r="Y53" s="96"/>
      <c r="Z53" s="96"/>
      <c r="AA53" s="96"/>
      <c r="AB53" s="98"/>
      <c r="AC53" s="98"/>
      <c r="AD53" s="96"/>
      <c r="AE53" s="96"/>
      <c r="AF53" s="96"/>
      <c r="AG53" s="16"/>
      <c r="AH53" s="16"/>
      <c r="AI53" s="96"/>
      <c r="AJ53" s="99"/>
      <c r="AK53" s="99"/>
      <c r="AL53" s="100"/>
      <c r="AM53" s="100"/>
      <c r="AN53" s="99"/>
      <c r="AO53" s="96">
        <v>0.2</v>
      </c>
      <c r="AP53" s="96">
        <v>0.3</v>
      </c>
      <c r="AQ53" s="16">
        <f>80/AP53</f>
        <v>266.6666666666667</v>
      </c>
      <c r="AR53" s="16">
        <f>80/AO53</f>
        <v>400</v>
      </c>
      <c r="AS53" s="96"/>
      <c r="AT53" s="107"/>
      <c r="AU53" s="108"/>
      <c r="AV53" s="100"/>
      <c r="AW53" s="100"/>
      <c r="AX53" s="101"/>
      <c r="AY53" s="114" t="s">
        <v>359</v>
      </c>
      <c r="AZ53" s="114"/>
      <c r="BA53" s="114" t="s">
        <v>361</v>
      </c>
      <c r="BB53" s="101"/>
      <c r="BC53" s="151"/>
      <c r="BD53" s="96"/>
      <c r="BE53" s="98"/>
      <c r="BF53" s="98"/>
    </row>
    <row r="54" spans="1:58" s="124" customFormat="1" ht="51.75" thickBot="1">
      <c r="A54" s="121" t="s">
        <v>585</v>
      </c>
      <c r="B54" s="122" t="s">
        <v>586</v>
      </c>
      <c r="C54" s="122" t="s">
        <v>63</v>
      </c>
      <c r="D54" s="40" t="s">
        <v>326</v>
      </c>
      <c r="E54" s="123"/>
      <c r="F54" s="63"/>
      <c r="G54" s="63"/>
      <c r="H54" s="14"/>
      <c r="I54" s="14"/>
      <c r="J54" s="14"/>
      <c r="K54" s="63"/>
      <c r="L54" s="63"/>
      <c r="M54" s="14"/>
      <c r="N54" s="14"/>
      <c r="O54" s="14"/>
      <c r="P54" s="63"/>
      <c r="Q54" s="63"/>
      <c r="R54" s="14"/>
      <c r="S54" s="14"/>
      <c r="T54" s="63"/>
      <c r="U54" s="63"/>
      <c r="V54" s="63"/>
      <c r="W54" s="14"/>
      <c r="X54" s="14"/>
      <c r="Y54" s="63"/>
      <c r="Z54" s="63">
        <v>0.4</v>
      </c>
      <c r="AA54" s="63">
        <v>0.59</v>
      </c>
      <c r="AB54" s="117">
        <f t="shared" si="0"/>
        <v>15254.237288135593</v>
      </c>
      <c r="AC54" s="117">
        <f t="shared" si="1"/>
        <v>22500</v>
      </c>
      <c r="AD54" s="63"/>
      <c r="AE54" s="63"/>
      <c r="AF54" s="63"/>
      <c r="AG54" s="14"/>
      <c r="AH54" s="14"/>
      <c r="AI54" s="63"/>
      <c r="AJ54" s="64"/>
      <c r="AK54" s="64"/>
      <c r="AL54" s="84"/>
      <c r="AM54" s="84"/>
      <c r="AN54" s="64"/>
      <c r="AO54" s="63"/>
      <c r="AP54" s="63"/>
      <c r="AQ54" s="14"/>
      <c r="AR54" s="14"/>
      <c r="AS54" s="63"/>
      <c r="AT54" s="58"/>
      <c r="AU54" s="120"/>
      <c r="AV54" s="84"/>
      <c r="AW54" s="84"/>
      <c r="AX54" s="56"/>
      <c r="AY54" s="58" t="s">
        <v>358</v>
      </c>
      <c r="AZ54" s="58"/>
      <c r="BA54" s="58" t="s">
        <v>359</v>
      </c>
      <c r="BB54" s="56"/>
      <c r="BC54" s="154"/>
      <c r="BD54" s="63"/>
      <c r="BE54" s="83"/>
      <c r="BF54" s="83"/>
    </row>
    <row r="55" spans="1:58" s="103" customFormat="1" ht="90" thickBot="1">
      <c r="A55" s="106" t="s">
        <v>121</v>
      </c>
      <c r="B55" s="106" t="s">
        <v>122</v>
      </c>
      <c r="C55" s="106" t="s">
        <v>124</v>
      </c>
      <c r="D55" s="94" t="s">
        <v>339</v>
      </c>
      <c r="E55" s="15"/>
      <c r="F55" s="96">
        <v>0.001</v>
      </c>
      <c r="G55" s="96">
        <v>0.01</v>
      </c>
      <c r="H55" s="16">
        <f>35/G55</f>
        <v>3500</v>
      </c>
      <c r="I55" s="16">
        <f>35/F55</f>
        <v>35000</v>
      </c>
      <c r="J55" s="16"/>
      <c r="K55" s="96"/>
      <c r="L55" s="96"/>
      <c r="M55" s="16"/>
      <c r="N55" s="16"/>
      <c r="O55" s="16"/>
      <c r="P55" s="96">
        <v>0.001</v>
      </c>
      <c r="Q55" s="96">
        <v>0.02</v>
      </c>
      <c r="R55" s="16">
        <f>6000/Q55</f>
        <v>300000</v>
      </c>
      <c r="S55" s="16">
        <f>6000/P55</f>
        <v>6000000</v>
      </c>
      <c r="T55" s="96"/>
      <c r="U55" s="96">
        <v>0.005</v>
      </c>
      <c r="V55" s="96">
        <v>0.05</v>
      </c>
      <c r="W55" s="116">
        <f>30/V55</f>
        <v>600</v>
      </c>
      <c r="X55" s="116">
        <f>30/U55</f>
        <v>6000</v>
      </c>
      <c r="Y55" s="96"/>
      <c r="Z55" s="96">
        <v>0.58</v>
      </c>
      <c r="AA55" s="96">
        <v>0.8</v>
      </c>
      <c r="AB55" s="98">
        <f t="shared" si="0"/>
        <v>11250</v>
      </c>
      <c r="AC55" s="98">
        <f t="shared" si="1"/>
        <v>15517.241379310346</v>
      </c>
      <c r="AD55" s="96"/>
      <c r="AE55" s="96">
        <v>0.01</v>
      </c>
      <c r="AF55" s="96">
        <v>0.1</v>
      </c>
      <c r="AG55" s="16">
        <f>6521/AF55</f>
        <v>65210</v>
      </c>
      <c r="AH55" s="16">
        <f>6521/AE55</f>
        <v>652100</v>
      </c>
      <c r="AI55" s="96"/>
      <c r="AJ55" s="96">
        <v>0.0001</v>
      </c>
      <c r="AK55" s="96">
        <v>0.001</v>
      </c>
      <c r="AL55" s="16">
        <f>80/AK55</f>
        <v>80000</v>
      </c>
      <c r="AM55" s="16">
        <f>80/AJ55</f>
        <v>800000</v>
      </c>
      <c r="AN55" s="96"/>
      <c r="AO55" s="96">
        <v>0.001</v>
      </c>
      <c r="AP55" s="96">
        <v>0.04</v>
      </c>
      <c r="AQ55" s="16">
        <f>80/AP55</f>
        <v>2000</v>
      </c>
      <c r="AR55" s="16">
        <f>80/AO55</f>
        <v>80000</v>
      </c>
      <c r="AS55" s="96"/>
      <c r="AT55" s="109">
        <v>0.001</v>
      </c>
      <c r="AU55" s="108">
        <v>0.005</v>
      </c>
      <c r="AV55" s="16">
        <f>80/AU55</f>
        <v>16000</v>
      </c>
      <c r="AW55" s="16">
        <f>80/AT55</f>
        <v>80000</v>
      </c>
      <c r="AX55" s="101"/>
      <c r="AY55" s="114" t="s">
        <v>369</v>
      </c>
      <c r="AZ55" s="114" t="s">
        <v>364</v>
      </c>
      <c r="BA55" s="114" t="s">
        <v>391</v>
      </c>
      <c r="BB55" s="101"/>
      <c r="BC55" s="153"/>
      <c r="BD55" s="96"/>
      <c r="BE55" s="98"/>
      <c r="BF55" s="98"/>
    </row>
    <row r="56" spans="1:58" s="124" customFormat="1" ht="90" thickBot="1">
      <c r="A56" s="122" t="s">
        <v>125</v>
      </c>
      <c r="B56" s="122" t="s">
        <v>126</v>
      </c>
      <c r="C56" s="122" t="s">
        <v>127</v>
      </c>
      <c r="D56" s="40" t="s">
        <v>340</v>
      </c>
      <c r="E56" s="123"/>
      <c r="F56" s="63">
        <v>0.001</v>
      </c>
      <c r="G56" s="63">
        <v>0.01</v>
      </c>
      <c r="H56" s="14">
        <f>35/G56</f>
        <v>3500</v>
      </c>
      <c r="I56" s="14">
        <f>35/F56</f>
        <v>35000</v>
      </c>
      <c r="J56" s="14"/>
      <c r="K56" s="63"/>
      <c r="L56" s="63"/>
      <c r="M56" s="14"/>
      <c r="N56" s="14"/>
      <c r="O56" s="14"/>
      <c r="P56" s="63">
        <v>0.001</v>
      </c>
      <c r="Q56" s="63">
        <v>0.02</v>
      </c>
      <c r="R56" s="14">
        <f>6000/Q56</f>
        <v>300000</v>
      </c>
      <c r="S56" s="14">
        <f>6000/P56</f>
        <v>6000000</v>
      </c>
      <c r="T56" s="63"/>
      <c r="U56" s="63">
        <v>0.005</v>
      </c>
      <c r="V56" s="63">
        <v>0.05</v>
      </c>
      <c r="W56" s="116">
        <f>30/V56</f>
        <v>600</v>
      </c>
      <c r="X56" s="116">
        <f>30/U56</f>
        <v>6000</v>
      </c>
      <c r="Y56" s="63"/>
      <c r="Z56" s="63">
        <v>0.61</v>
      </c>
      <c r="AA56" s="63">
        <v>0.94</v>
      </c>
      <c r="AB56" s="83">
        <f t="shared" si="0"/>
        <v>9574.468085106384</v>
      </c>
      <c r="AC56" s="83">
        <f t="shared" si="1"/>
        <v>14754.098360655738</v>
      </c>
      <c r="AD56" s="63"/>
      <c r="AE56" s="63">
        <v>0.01</v>
      </c>
      <c r="AF56" s="63">
        <v>0.15</v>
      </c>
      <c r="AG56" s="14">
        <f>6521/AF56</f>
        <v>43473.333333333336</v>
      </c>
      <c r="AH56" s="14">
        <f>6521/AE56</f>
        <v>652100</v>
      </c>
      <c r="AI56" s="63"/>
      <c r="AJ56" s="63">
        <v>0.0001</v>
      </c>
      <c r="AK56" s="63">
        <v>0.005</v>
      </c>
      <c r="AL56" s="14">
        <f>80/AK56</f>
        <v>16000</v>
      </c>
      <c r="AM56" s="14">
        <f>80/AJ56</f>
        <v>800000</v>
      </c>
      <c r="AN56" s="63"/>
      <c r="AO56" s="63">
        <v>0.001</v>
      </c>
      <c r="AP56" s="63">
        <v>0.04</v>
      </c>
      <c r="AQ56" s="14">
        <f>80/AP56</f>
        <v>2000</v>
      </c>
      <c r="AR56" s="14">
        <f>80/AO56</f>
        <v>80000</v>
      </c>
      <c r="AS56" s="63"/>
      <c r="AT56" s="55">
        <v>0.001</v>
      </c>
      <c r="AU56" s="120">
        <v>0.01</v>
      </c>
      <c r="AV56" s="14">
        <f>80/AU56</f>
        <v>8000</v>
      </c>
      <c r="AW56" s="14">
        <f>80/AT56</f>
        <v>80000</v>
      </c>
      <c r="AX56" s="56"/>
      <c r="AY56" s="58" t="s">
        <v>368</v>
      </c>
      <c r="AZ56" s="58" t="s">
        <v>364</v>
      </c>
      <c r="BA56" s="58" t="s">
        <v>391</v>
      </c>
      <c r="BB56" s="56"/>
      <c r="BC56" s="152"/>
      <c r="BD56" s="63"/>
      <c r="BE56" s="83"/>
      <c r="BF56" s="83"/>
    </row>
    <row r="57" spans="1:58" s="103" customFormat="1" ht="51.75" thickBot="1">
      <c r="A57" s="92" t="s">
        <v>504</v>
      </c>
      <c r="B57" s="93" t="s">
        <v>505</v>
      </c>
      <c r="C57" s="93" t="s">
        <v>506</v>
      </c>
      <c r="D57" s="94" t="s">
        <v>352</v>
      </c>
      <c r="E57" s="15"/>
      <c r="F57" s="96">
        <v>0.01</v>
      </c>
      <c r="G57" s="96">
        <v>0.15</v>
      </c>
      <c r="H57" s="16">
        <f>35/G57</f>
        <v>233.33333333333334</v>
      </c>
      <c r="I57" s="16">
        <f>35/F57</f>
        <v>3500</v>
      </c>
      <c r="J57" s="16"/>
      <c r="K57" s="96"/>
      <c r="L57" s="96"/>
      <c r="M57" s="16"/>
      <c r="N57" s="16"/>
      <c r="O57" s="16"/>
      <c r="P57" s="96">
        <v>0.001</v>
      </c>
      <c r="Q57" s="96">
        <v>0.02</v>
      </c>
      <c r="R57" s="16">
        <f>6000/Q57</f>
        <v>300000</v>
      </c>
      <c r="S57" s="16">
        <f>6000/P57</f>
        <v>6000000</v>
      </c>
      <c r="T57" s="96"/>
      <c r="U57" s="96"/>
      <c r="V57" s="96"/>
      <c r="W57" s="16"/>
      <c r="X57" s="16"/>
      <c r="Y57" s="96"/>
      <c r="Z57" s="96">
        <v>0.25</v>
      </c>
      <c r="AA57" s="96">
        <v>0.49</v>
      </c>
      <c r="AB57" s="117">
        <f t="shared" si="0"/>
        <v>18367.34693877551</v>
      </c>
      <c r="AC57" s="117">
        <f t="shared" si="1"/>
        <v>36000</v>
      </c>
      <c r="AD57" s="96"/>
      <c r="AE57" s="96">
        <v>0.01</v>
      </c>
      <c r="AF57" s="96">
        <v>0.1</v>
      </c>
      <c r="AG57" s="16">
        <f>6521/AF57</f>
        <v>65210</v>
      </c>
      <c r="AH57" s="16">
        <f>6521/AE57</f>
        <v>652100</v>
      </c>
      <c r="AI57" s="96"/>
      <c r="AJ57" s="99"/>
      <c r="AK57" s="99"/>
      <c r="AL57" s="100"/>
      <c r="AM57" s="100"/>
      <c r="AN57" s="99"/>
      <c r="AO57" s="96">
        <v>0.2</v>
      </c>
      <c r="AP57" s="96">
        <v>0.35</v>
      </c>
      <c r="AQ57" s="16">
        <f>80/AP57</f>
        <v>228.57142857142858</v>
      </c>
      <c r="AR57" s="16">
        <f>80/AO57</f>
        <v>400</v>
      </c>
      <c r="AS57" s="96"/>
      <c r="AT57" s="107"/>
      <c r="AU57" s="108"/>
      <c r="AV57" s="100"/>
      <c r="AW57" s="100"/>
      <c r="AX57" s="101"/>
      <c r="AY57" s="114" t="s">
        <v>359</v>
      </c>
      <c r="AZ57" s="114"/>
      <c r="BA57" s="114" t="s">
        <v>361</v>
      </c>
      <c r="BB57" s="101"/>
      <c r="BC57" s="153"/>
      <c r="BD57" s="96"/>
      <c r="BE57" s="98"/>
      <c r="BF57" s="98"/>
    </row>
    <row r="58" spans="1:58" s="124" customFormat="1" ht="39" thickBot="1">
      <c r="A58" s="121" t="s">
        <v>587</v>
      </c>
      <c r="B58" s="122" t="s">
        <v>588</v>
      </c>
      <c r="C58" s="122" t="s">
        <v>64</v>
      </c>
      <c r="D58" s="40" t="s">
        <v>326</v>
      </c>
      <c r="E58" s="123"/>
      <c r="F58" s="63"/>
      <c r="G58" s="63"/>
      <c r="H58" s="14"/>
      <c r="I58" s="14"/>
      <c r="J58" s="14"/>
      <c r="K58" s="63"/>
      <c r="L58" s="63"/>
      <c r="M58" s="14"/>
      <c r="N58" s="14"/>
      <c r="O58" s="14"/>
      <c r="P58" s="63"/>
      <c r="Q58" s="63"/>
      <c r="R58" s="14"/>
      <c r="S58" s="14"/>
      <c r="T58" s="63"/>
      <c r="U58" s="63"/>
      <c r="V58" s="63"/>
      <c r="W58" s="14"/>
      <c r="X58" s="14"/>
      <c r="Y58" s="63"/>
      <c r="Z58" s="63">
        <v>0.4</v>
      </c>
      <c r="AA58" s="63">
        <v>0.59</v>
      </c>
      <c r="AB58" s="117">
        <f t="shared" si="0"/>
        <v>15254.237288135593</v>
      </c>
      <c r="AC58" s="117">
        <f t="shared" si="1"/>
        <v>22500</v>
      </c>
      <c r="AD58" s="63"/>
      <c r="AE58" s="63"/>
      <c r="AF58" s="63"/>
      <c r="AG58" s="14"/>
      <c r="AH58" s="14"/>
      <c r="AI58" s="63"/>
      <c r="AJ58" s="64"/>
      <c r="AK58" s="64"/>
      <c r="AL58" s="84"/>
      <c r="AM58" s="84"/>
      <c r="AN58" s="64"/>
      <c r="AO58" s="63"/>
      <c r="AP58" s="63"/>
      <c r="AQ58" s="14"/>
      <c r="AR58" s="14"/>
      <c r="AS58" s="63"/>
      <c r="AT58" s="58"/>
      <c r="AU58" s="120"/>
      <c r="AV58" s="84"/>
      <c r="AW58" s="84"/>
      <c r="AX58" s="56"/>
      <c r="AY58" s="58" t="s">
        <v>358</v>
      </c>
      <c r="AZ58" s="58"/>
      <c r="BA58" s="58" t="s">
        <v>359</v>
      </c>
      <c r="BB58" s="56"/>
      <c r="BC58" s="154"/>
      <c r="BD58" s="63"/>
      <c r="BE58" s="83"/>
      <c r="BF58" s="83"/>
    </row>
    <row r="59" spans="1:58" s="103" customFormat="1" ht="51.75" thickBot="1">
      <c r="A59" s="105" t="s">
        <v>589</v>
      </c>
      <c r="B59" s="106" t="s">
        <v>590</v>
      </c>
      <c r="C59" s="106" t="s">
        <v>65</v>
      </c>
      <c r="D59" s="94" t="s">
        <v>326</v>
      </c>
      <c r="E59" s="15"/>
      <c r="F59" s="96"/>
      <c r="G59" s="96"/>
      <c r="H59" s="16"/>
      <c r="I59" s="16"/>
      <c r="J59" s="16"/>
      <c r="K59" s="96"/>
      <c r="L59" s="96"/>
      <c r="M59" s="16"/>
      <c r="N59" s="16"/>
      <c r="O59" s="16"/>
      <c r="P59" s="96"/>
      <c r="Q59" s="96"/>
      <c r="R59" s="16"/>
      <c r="S59" s="16"/>
      <c r="T59" s="96"/>
      <c r="U59" s="96"/>
      <c r="V59" s="96"/>
      <c r="W59" s="16"/>
      <c r="X59" s="16"/>
      <c r="Y59" s="96"/>
      <c r="Z59" s="96">
        <v>0.4</v>
      </c>
      <c r="AA59" s="96">
        <v>0.59</v>
      </c>
      <c r="AB59" s="117">
        <f t="shared" si="0"/>
        <v>15254.237288135593</v>
      </c>
      <c r="AC59" s="117">
        <f t="shared" si="1"/>
        <v>22500</v>
      </c>
      <c r="AD59" s="96"/>
      <c r="AE59" s="96"/>
      <c r="AF59" s="96"/>
      <c r="AG59" s="16"/>
      <c r="AH59" s="16"/>
      <c r="AI59" s="96"/>
      <c r="AJ59" s="99"/>
      <c r="AK59" s="99"/>
      <c r="AL59" s="100"/>
      <c r="AM59" s="100"/>
      <c r="AN59" s="99"/>
      <c r="AO59" s="96"/>
      <c r="AP59" s="96"/>
      <c r="AQ59" s="16"/>
      <c r="AR59" s="16"/>
      <c r="AS59" s="96"/>
      <c r="AT59" s="107"/>
      <c r="AU59" s="108"/>
      <c r="AV59" s="100"/>
      <c r="AW59" s="100"/>
      <c r="AX59" s="101"/>
      <c r="AY59" s="114" t="s">
        <v>358</v>
      </c>
      <c r="AZ59" s="114"/>
      <c r="BA59" s="114" t="s">
        <v>359</v>
      </c>
      <c r="BB59" s="101"/>
      <c r="BC59" s="151"/>
      <c r="BD59" s="96"/>
      <c r="BE59" s="98"/>
      <c r="BF59" s="98"/>
    </row>
    <row r="60" spans="1:58" s="124" customFormat="1" ht="64.5" thickBot="1">
      <c r="A60" s="121" t="s">
        <v>591</v>
      </c>
      <c r="B60" s="122" t="s">
        <v>592</v>
      </c>
      <c r="C60" s="122" t="s">
        <v>107</v>
      </c>
      <c r="D60" s="40" t="s">
        <v>342</v>
      </c>
      <c r="E60" s="123"/>
      <c r="F60" s="63">
        <v>0.001</v>
      </c>
      <c r="G60" s="63">
        <v>0.02</v>
      </c>
      <c r="H60" s="14">
        <f>35/G60</f>
        <v>1750</v>
      </c>
      <c r="I60" s="14">
        <f>35/F60</f>
        <v>35000</v>
      </c>
      <c r="J60" s="14"/>
      <c r="K60" s="63"/>
      <c r="L60" s="63"/>
      <c r="M60" s="14"/>
      <c r="N60" s="14"/>
      <c r="O60" s="14"/>
      <c r="P60" s="63"/>
      <c r="Q60" s="63"/>
      <c r="R60" s="14"/>
      <c r="S60" s="14"/>
      <c r="T60" s="63"/>
      <c r="U60" s="63">
        <v>0.005</v>
      </c>
      <c r="V60" s="63">
        <v>0.05</v>
      </c>
      <c r="W60" s="116">
        <f>30/V60</f>
        <v>600</v>
      </c>
      <c r="X60" s="116">
        <f>30/U60</f>
        <v>6000</v>
      </c>
      <c r="Y60" s="63"/>
      <c r="Z60" s="63">
        <v>0.25</v>
      </c>
      <c r="AA60" s="63">
        <v>0.44</v>
      </c>
      <c r="AB60" s="83">
        <f t="shared" si="0"/>
        <v>20454.545454545456</v>
      </c>
      <c r="AC60" s="83">
        <f t="shared" si="1"/>
        <v>36000</v>
      </c>
      <c r="AD60" s="63"/>
      <c r="AE60" s="63">
        <v>0.01</v>
      </c>
      <c r="AF60" s="63">
        <v>0.1</v>
      </c>
      <c r="AG60" s="14">
        <f>6521/AF60</f>
        <v>65210</v>
      </c>
      <c r="AH60" s="14">
        <f>6521/AE60</f>
        <v>652100</v>
      </c>
      <c r="AI60" s="63"/>
      <c r="AJ60" s="64"/>
      <c r="AK60" s="64"/>
      <c r="AL60" s="84"/>
      <c r="AM60" s="84"/>
      <c r="AN60" s="64"/>
      <c r="AO60" s="63">
        <v>0.005</v>
      </c>
      <c r="AP60" s="63">
        <v>0.05</v>
      </c>
      <c r="AQ60" s="14">
        <f>80/AP60</f>
        <v>1600</v>
      </c>
      <c r="AR60" s="14">
        <f>80/AO60</f>
        <v>16000</v>
      </c>
      <c r="AS60" s="63"/>
      <c r="AT60" s="58"/>
      <c r="AU60" s="120"/>
      <c r="AV60" s="84"/>
      <c r="AW60" s="84"/>
      <c r="AX60" s="56"/>
      <c r="AY60" s="58" t="s">
        <v>383</v>
      </c>
      <c r="AZ60" s="58" t="s">
        <v>364</v>
      </c>
      <c r="BA60" s="58" t="s">
        <v>359</v>
      </c>
      <c r="BB60" s="56"/>
      <c r="BC60" s="152"/>
      <c r="BD60" s="63"/>
      <c r="BE60" s="83"/>
      <c r="BF60" s="83"/>
    </row>
    <row r="61" spans="1:58" s="103" customFormat="1" ht="64.5" thickBot="1">
      <c r="A61" s="105" t="s">
        <v>593</v>
      </c>
      <c r="B61" s="106" t="s">
        <v>594</v>
      </c>
      <c r="C61" s="106" t="s">
        <v>108</v>
      </c>
      <c r="D61" s="94" t="s">
        <v>343</v>
      </c>
      <c r="E61" s="15"/>
      <c r="F61" s="96"/>
      <c r="G61" s="96"/>
      <c r="H61" s="16"/>
      <c r="I61" s="16"/>
      <c r="J61" s="16"/>
      <c r="K61" s="96"/>
      <c r="L61" s="96"/>
      <c r="M61" s="16"/>
      <c r="N61" s="16"/>
      <c r="O61" s="16"/>
      <c r="P61" s="96"/>
      <c r="Q61" s="96"/>
      <c r="R61" s="16"/>
      <c r="S61" s="16"/>
      <c r="T61" s="96"/>
      <c r="U61" s="96">
        <v>0.005</v>
      </c>
      <c r="V61" s="96">
        <v>0.05</v>
      </c>
      <c r="W61" s="116">
        <f>30/V61</f>
        <v>600</v>
      </c>
      <c r="X61" s="116">
        <f>30/U61</f>
        <v>6000</v>
      </c>
      <c r="Y61" s="96"/>
      <c r="Z61" s="96">
        <v>0.3</v>
      </c>
      <c r="AA61" s="96">
        <v>0.49</v>
      </c>
      <c r="AB61" s="98">
        <f t="shared" si="0"/>
        <v>18367.34693877551</v>
      </c>
      <c r="AC61" s="98">
        <f t="shared" si="1"/>
        <v>30000</v>
      </c>
      <c r="AD61" s="96"/>
      <c r="AE61" s="96">
        <v>0.01</v>
      </c>
      <c r="AF61" s="96">
        <v>0.1</v>
      </c>
      <c r="AG61" s="16">
        <f>6521/AF61</f>
        <v>65210</v>
      </c>
      <c r="AH61" s="16">
        <f>6521/AE61</f>
        <v>652100</v>
      </c>
      <c r="AI61" s="96"/>
      <c r="AJ61" s="99"/>
      <c r="AK61" s="99"/>
      <c r="AL61" s="100"/>
      <c r="AM61" s="100"/>
      <c r="AN61" s="99"/>
      <c r="AO61" s="96"/>
      <c r="AP61" s="96"/>
      <c r="AQ61" s="16"/>
      <c r="AR61" s="16"/>
      <c r="AS61" s="96"/>
      <c r="AT61" s="107"/>
      <c r="AU61" s="108"/>
      <c r="AV61" s="100"/>
      <c r="AW61" s="100"/>
      <c r="AX61" s="101"/>
      <c r="AY61" s="114" t="s">
        <v>365</v>
      </c>
      <c r="AZ61" s="114" t="s">
        <v>364</v>
      </c>
      <c r="BA61" s="114" t="s">
        <v>359</v>
      </c>
      <c r="BB61" s="101"/>
      <c r="BC61" s="153"/>
      <c r="BD61" s="96"/>
      <c r="BE61" s="98"/>
      <c r="BF61" s="98"/>
    </row>
    <row r="62" spans="1:58" s="124" customFormat="1" ht="39" thickBot="1">
      <c r="A62" s="121" t="s">
        <v>595</v>
      </c>
      <c r="B62" s="122" t="s">
        <v>596</v>
      </c>
      <c r="C62" s="122" t="s">
        <v>257</v>
      </c>
      <c r="D62" s="40" t="s">
        <v>344</v>
      </c>
      <c r="E62" s="123"/>
      <c r="F62" s="63">
        <v>0.01</v>
      </c>
      <c r="G62" s="63">
        <v>0.15</v>
      </c>
      <c r="H62" s="14">
        <f>35/G62</f>
        <v>233.33333333333334</v>
      </c>
      <c r="I62" s="14">
        <f>35/F62</f>
        <v>3500</v>
      </c>
      <c r="J62" s="14"/>
      <c r="K62" s="63"/>
      <c r="L62" s="63"/>
      <c r="M62" s="14"/>
      <c r="N62" s="14"/>
      <c r="O62" s="14"/>
      <c r="P62" s="63"/>
      <c r="Q62" s="63"/>
      <c r="R62" s="14"/>
      <c r="S62" s="14"/>
      <c r="T62" s="63"/>
      <c r="U62" s="63"/>
      <c r="V62" s="63"/>
      <c r="W62" s="14"/>
      <c r="X62" s="14"/>
      <c r="Y62" s="63"/>
      <c r="Z62" s="63">
        <v>0.4</v>
      </c>
      <c r="AA62" s="63">
        <v>0.55</v>
      </c>
      <c r="AB62" s="117">
        <f t="shared" si="0"/>
        <v>16363.636363636362</v>
      </c>
      <c r="AC62" s="117">
        <f t="shared" si="1"/>
        <v>22500</v>
      </c>
      <c r="AD62" s="63"/>
      <c r="AE62" s="63"/>
      <c r="AF62" s="63"/>
      <c r="AG62" s="14"/>
      <c r="AH62" s="14"/>
      <c r="AI62" s="63"/>
      <c r="AJ62" s="64"/>
      <c r="AK62" s="64"/>
      <c r="AL62" s="84"/>
      <c r="AM62" s="84"/>
      <c r="AN62" s="64"/>
      <c r="AO62" s="63">
        <v>0.25</v>
      </c>
      <c r="AP62" s="63">
        <v>0.45</v>
      </c>
      <c r="AQ62" s="14">
        <f>80/AP62</f>
        <v>177.77777777777777</v>
      </c>
      <c r="AR62" s="14">
        <f>80/AO62</f>
        <v>320</v>
      </c>
      <c r="AS62" s="63"/>
      <c r="AT62" s="58"/>
      <c r="AU62" s="120"/>
      <c r="AV62" s="84"/>
      <c r="AW62" s="84"/>
      <c r="AX62" s="56"/>
      <c r="AY62" s="58" t="s">
        <v>359</v>
      </c>
      <c r="AZ62" s="58"/>
      <c r="BA62" s="58" t="s">
        <v>392</v>
      </c>
      <c r="BB62" s="56"/>
      <c r="BC62" s="154"/>
      <c r="BD62" s="63"/>
      <c r="BE62" s="83"/>
      <c r="BF62" s="83"/>
    </row>
    <row r="63" spans="1:58" s="103" customFormat="1" ht="51.75" thickBot="1">
      <c r="A63" s="105" t="s">
        <v>597</v>
      </c>
      <c r="B63" s="106" t="s">
        <v>598</v>
      </c>
      <c r="C63" s="106" t="s">
        <v>258</v>
      </c>
      <c r="D63" s="94" t="s">
        <v>345</v>
      </c>
      <c r="E63" s="15"/>
      <c r="F63" s="96">
        <v>0.001</v>
      </c>
      <c r="G63" s="96">
        <v>0.05</v>
      </c>
      <c r="H63" s="16">
        <f>35/G63</f>
        <v>700</v>
      </c>
      <c r="I63" s="16">
        <f>35/F63</f>
        <v>35000</v>
      </c>
      <c r="J63" s="16"/>
      <c r="K63" s="96"/>
      <c r="L63" s="96"/>
      <c r="M63" s="16"/>
      <c r="N63" s="16"/>
      <c r="O63" s="16"/>
      <c r="P63" s="96">
        <v>0.001</v>
      </c>
      <c r="Q63" s="96">
        <v>0.02</v>
      </c>
      <c r="R63" s="16">
        <f>6000/Q63</f>
        <v>300000</v>
      </c>
      <c r="S63" s="16">
        <f>6000/P63</f>
        <v>6000000</v>
      </c>
      <c r="T63" s="96"/>
      <c r="U63" s="96"/>
      <c r="V63" s="96"/>
      <c r="W63" s="16"/>
      <c r="X63" s="16"/>
      <c r="Y63" s="96"/>
      <c r="Z63" s="96">
        <v>0.25</v>
      </c>
      <c r="AA63" s="96">
        <v>0.44</v>
      </c>
      <c r="AB63" s="117">
        <f t="shared" si="0"/>
        <v>20454.545454545456</v>
      </c>
      <c r="AC63" s="117">
        <f t="shared" si="1"/>
        <v>36000</v>
      </c>
      <c r="AD63" s="96"/>
      <c r="AE63" s="96">
        <v>0.01</v>
      </c>
      <c r="AF63" s="96">
        <v>0.1</v>
      </c>
      <c r="AG63" s="16">
        <f>6521/AF63</f>
        <v>65210</v>
      </c>
      <c r="AH63" s="16">
        <f>6521/AE63</f>
        <v>652100</v>
      </c>
      <c r="AI63" s="96"/>
      <c r="AJ63" s="99"/>
      <c r="AK63" s="99"/>
      <c r="AL63" s="100"/>
      <c r="AM63" s="100"/>
      <c r="AN63" s="99"/>
      <c r="AO63" s="96">
        <v>0.01</v>
      </c>
      <c r="AP63" s="96">
        <v>0.15</v>
      </c>
      <c r="AQ63" s="16">
        <f>80/AP63</f>
        <v>533.3333333333334</v>
      </c>
      <c r="AR63" s="16">
        <f>80/AO63</f>
        <v>8000</v>
      </c>
      <c r="AS63" s="96"/>
      <c r="AT63" s="107"/>
      <c r="AU63" s="108"/>
      <c r="AV63" s="100"/>
      <c r="AW63" s="100"/>
      <c r="AX63" s="101"/>
      <c r="AY63" s="114" t="s">
        <v>366</v>
      </c>
      <c r="AZ63" s="114"/>
      <c r="BA63" s="114" t="s">
        <v>369</v>
      </c>
      <c r="BB63" s="101"/>
      <c r="BC63" s="153"/>
      <c r="BD63" s="96"/>
      <c r="BE63" s="98"/>
      <c r="BF63" s="98"/>
    </row>
    <row r="64" spans="1:58" s="124" customFormat="1" ht="39" thickBot="1">
      <c r="A64" s="121" t="s">
        <v>599</v>
      </c>
      <c r="B64" s="122" t="s">
        <v>600</v>
      </c>
      <c r="C64" s="122" t="s">
        <v>409</v>
      </c>
      <c r="D64" s="40" t="s">
        <v>346</v>
      </c>
      <c r="E64" s="123"/>
      <c r="F64" s="63"/>
      <c r="G64" s="63"/>
      <c r="H64" s="14"/>
      <c r="I64" s="14"/>
      <c r="J64" s="14"/>
      <c r="K64" s="63"/>
      <c r="L64" s="63"/>
      <c r="M64" s="14"/>
      <c r="N64" s="14"/>
      <c r="O64" s="14"/>
      <c r="P64" s="63"/>
      <c r="Q64" s="63"/>
      <c r="R64" s="14"/>
      <c r="S64" s="14"/>
      <c r="T64" s="63"/>
      <c r="U64" s="63"/>
      <c r="V64" s="63"/>
      <c r="W64" s="14"/>
      <c r="X64" s="14"/>
      <c r="Y64" s="63"/>
      <c r="Z64" s="63">
        <v>0.4</v>
      </c>
      <c r="AA64" s="63">
        <v>0.54</v>
      </c>
      <c r="AB64" s="117">
        <f t="shared" si="0"/>
        <v>16666.666666666664</v>
      </c>
      <c r="AC64" s="117">
        <f t="shared" si="1"/>
        <v>22500</v>
      </c>
      <c r="AD64" s="63"/>
      <c r="AE64" s="63"/>
      <c r="AF64" s="63"/>
      <c r="AG64" s="14"/>
      <c r="AH64" s="14"/>
      <c r="AI64" s="63"/>
      <c r="AJ64" s="64"/>
      <c r="AK64" s="64"/>
      <c r="AL64" s="84"/>
      <c r="AM64" s="84"/>
      <c r="AN64" s="64"/>
      <c r="AO64" s="63"/>
      <c r="AP64" s="63"/>
      <c r="AQ64" s="14"/>
      <c r="AR64" s="14"/>
      <c r="AS64" s="63"/>
      <c r="AT64" s="58"/>
      <c r="AU64" s="120"/>
      <c r="AV64" s="84"/>
      <c r="AW64" s="84"/>
      <c r="AX64" s="56"/>
      <c r="AY64" s="58" t="s">
        <v>393</v>
      </c>
      <c r="AZ64" s="58"/>
      <c r="BA64" s="58" t="s">
        <v>376</v>
      </c>
      <c r="BB64" s="56"/>
      <c r="BC64" s="154"/>
      <c r="BD64" s="63"/>
      <c r="BE64" s="83"/>
      <c r="BF64" s="83"/>
    </row>
    <row r="65" spans="1:58" s="103" customFormat="1" ht="51.75" thickBot="1">
      <c r="A65" s="105" t="s">
        <v>601</v>
      </c>
      <c r="B65" s="106" t="s">
        <v>602</v>
      </c>
      <c r="C65" s="106" t="s">
        <v>411</v>
      </c>
      <c r="D65" s="94" t="s">
        <v>347</v>
      </c>
      <c r="E65" s="15"/>
      <c r="F65" s="96">
        <v>0.001</v>
      </c>
      <c r="G65" s="96">
        <v>0.05</v>
      </c>
      <c r="H65" s="16">
        <f>35/G65</f>
        <v>700</v>
      </c>
      <c r="I65" s="16">
        <f>35/F65</f>
        <v>35000</v>
      </c>
      <c r="J65" s="16"/>
      <c r="K65" s="96"/>
      <c r="L65" s="96"/>
      <c r="M65" s="16"/>
      <c r="N65" s="16"/>
      <c r="O65" s="16"/>
      <c r="P65" s="96"/>
      <c r="Q65" s="96"/>
      <c r="R65" s="16"/>
      <c r="S65" s="16"/>
      <c r="T65" s="96"/>
      <c r="U65" s="96"/>
      <c r="V65" s="96"/>
      <c r="W65" s="16"/>
      <c r="X65" s="16"/>
      <c r="Y65" s="96"/>
      <c r="Z65" s="96">
        <v>0.25</v>
      </c>
      <c r="AA65" s="96">
        <v>0.44</v>
      </c>
      <c r="AB65" s="117">
        <f t="shared" si="0"/>
        <v>20454.545454545456</v>
      </c>
      <c r="AC65" s="117">
        <f t="shared" si="1"/>
        <v>36000</v>
      </c>
      <c r="AD65" s="96"/>
      <c r="AE65" s="96">
        <v>0.01</v>
      </c>
      <c r="AF65" s="96">
        <v>0.1</v>
      </c>
      <c r="AG65" s="16">
        <f>6521/AF65</f>
        <v>65210</v>
      </c>
      <c r="AH65" s="16">
        <f>6521/AE65</f>
        <v>652100</v>
      </c>
      <c r="AI65" s="96"/>
      <c r="AJ65" s="99"/>
      <c r="AK65" s="99"/>
      <c r="AL65" s="100"/>
      <c r="AM65" s="100"/>
      <c r="AN65" s="99"/>
      <c r="AO65" s="96">
        <v>0.01</v>
      </c>
      <c r="AP65" s="96">
        <v>0.15</v>
      </c>
      <c r="AQ65" s="16">
        <f>80/AP65</f>
        <v>533.3333333333334</v>
      </c>
      <c r="AR65" s="16">
        <f>80/AO65</f>
        <v>8000</v>
      </c>
      <c r="AS65" s="96"/>
      <c r="AT65" s="107"/>
      <c r="AU65" s="108"/>
      <c r="AV65" s="100"/>
      <c r="AW65" s="100"/>
      <c r="AX65" s="101"/>
      <c r="AY65" s="114" t="s">
        <v>366</v>
      </c>
      <c r="AZ65" s="114"/>
      <c r="BA65" s="114" t="s">
        <v>369</v>
      </c>
      <c r="BB65" s="101"/>
      <c r="BC65" s="153"/>
      <c r="BD65" s="96"/>
      <c r="BE65" s="98"/>
      <c r="BF65" s="98"/>
    </row>
    <row r="66" spans="1:58" s="124" customFormat="1" ht="39" thickBot="1">
      <c r="A66" s="121" t="s">
        <v>603</v>
      </c>
      <c r="B66" s="122" t="s">
        <v>604</v>
      </c>
      <c r="C66" s="122" t="s">
        <v>412</v>
      </c>
      <c r="D66" s="40" t="s">
        <v>326</v>
      </c>
      <c r="E66" s="123"/>
      <c r="F66" s="63"/>
      <c r="G66" s="63"/>
      <c r="H66" s="14"/>
      <c r="I66" s="14"/>
      <c r="J66" s="14"/>
      <c r="K66" s="63"/>
      <c r="L66" s="63"/>
      <c r="M66" s="14"/>
      <c r="N66" s="14"/>
      <c r="O66" s="14"/>
      <c r="P66" s="64"/>
      <c r="Q66" s="64"/>
      <c r="R66" s="84"/>
      <c r="S66" s="84"/>
      <c r="T66" s="64"/>
      <c r="U66" s="63"/>
      <c r="V66" s="63"/>
      <c r="W66" s="14"/>
      <c r="X66" s="14"/>
      <c r="Y66" s="63"/>
      <c r="Z66" s="63">
        <v>0.4</v>
      </c>
      <c r="AA66" s="63">
        <v>0.59</v>
      </c>
      <c r="AB66" s="117">
        <f t="shared" si="0"/>
        <v>15254.237288135593</v>
      </c>
      <c r="AC66" s="117">
        <f t="shared" si="1"/>
        <v>22500</v>
      </c>
      <c r="AD66" s="63"/>
      <c r="AE66" s="63"/>
      <c r="AF66" s="63"/>
      <c r="AG66" s="14"/>
      <c r="AH66" s="14"/>
      <c r="AI66" s="63"/>
      <c r="AJ66" s="64"/>
      <c r="AK66" s="64"/>
      <c r="AL66" s="84"/>
      <c r="AM66" s="84"/>
      <c r="AN66" s="64"/>
      <c r="AO66" s="63"/>
      <c r="AP66" s="63"/>
      <c r="AQ66" s="14"/>
      <c r="AR66" s="14"/>
      <c r="AS66" s="63"/>
      <c r="AT66" s="58"/>
      <c r="AU66" s="120"/>
      <c r="AV66" s="84"/>
      <c r="AW66" s="84"/>
      <c r="AX66" s="56"/>
      <c r="AY66" s="58" t="s">
        <v>358</v>
      </c>
      <c r="AZ66" s="58"/>
      <c r="BA66" s="58" t="s">
        <v>359</v>
      </c>
      <c r="BB66" s="56"/>
      <c r="BC66" s="154"/>
      <c r="BD66" s="63"/>
      <c r="BE66" s="83"/>
      <c r="BF66" s="83"/>
    </row>
    <row r="67" spans="1:58" s="103" customFormat="1" ht="51.75" thickBot="1">
      <c r="A67" s="105" t="s">
        <v>605</v>
      </c>
      <c r="B67" s="106" t="s">
        <v>606</v>
      </c>
      <c r="C67" s="106" t="s">
        <v>413</v>
      </c>
      <c r="D67" s="94" t="s">
        <v>353</v>
      </c>
      <c r="E67" s="15"/>
      <c r="F67" s="96">
        <v>0.0001</v>
      </c>
      <c r="G67" s="96">
        <v>0.005</v>
      </c>
      <c r="H67" s="16">
        <f>35/G67</f>
        <v>7000</v>
      </c>
      <c r="I67" s="16">
        <f>35/F67</f>
        <v>350000</v>
      </c>
      <c r="J67" s="16"/>
      <c r="K67" s="96"/>
      <c r="L67" s="96"/>
      <c r="M67" s="16"/>
      <c r="N67" s="16"/>
      <c r="O67" s="16"/>
      <c r="P67" s="96"/>
      <c r="Q67" s="96"/>
      <c r="R67" s="16"/>
      <c r="S67" s="16"/>
      <c r="T67" s="96"/>
      <c r="U67" s="96"/>
      <c r="V67" s="96"/>
      <c r="W67" s="16"/>
      <c r="X67" s="16"/>
      <c r="Y67" s="96"/>
      <c r="Z67" s="96">
        <v>0.25</v>
      </c>
      <c r="AA67" s="96">
        <v>0.54</v>
      </c>
      <c r="AB67" s="117">
        <f t="shared" si="0"/>
        <v>16666.666666666664</v>
      </c>
      <c r="AC67" s="117">
        <f t="shared" si="1"/>
        <v>36000</v>
      </c>
      <c r="AD67" s="96"/>
      <c r="AE67" s="96">
        <v>0.05</v>
      </c>
      <c r="AF67" s="96">
        <v>0.15</v>
      </c>
      <c r="AG67" s="16">
        <f>6521/AF67</f>
        <v>43473.333333333336</v>
      </c>
      <c r="AH67" s="16">
        <f>6521/AE67</f>
        <v>130420</v>
      </c>
      <c r="AI67" s="96"/>
      <c r="AJ67" s="99"/>
      <c r="AK67" s="99"/>
      <c r="AL67" s="100"/>
      <c r="AM67" s="100"/>
      <c r="AN67" s="99"/>
      <c r="AO67" s="96">
        <v>0.0005</v>
      </c>
      <c r="AP67" s="96">
        <v>0.002</v>
      </c>
      <c r="AQ67" s="16">
        <f>80/AP67</f>
        <v>40000</v>
      </c>
      <c r="AR67" s="16">
        <f>80/AO67</f>
        <v>160000</v>
      </c>
      <c r="AS67" s="96"/>
      <c r="AT67" s="107"/>
      <c r="AU67" s="108"/>
      <c r="AV67" s="100"/>
      <c r="AW67" s="100"/>
      <c r="AX67" s="101"/>
      <c r="AY67" s="114" t="s">
        <v>361</v>
      </c>
      <c r="AZ67" s="114"/>
      <c r="BA67" s="114" t="s">
        <v>378</v>
      </c>
      <c r="BB67" s="101"/>
      <c r="BC67" s="153"/>
      <c r="BD67" s="96"/>
      <c r="BE67" s="98"/>
      <c r="BF67" s="98"/>
    </row>
    <row r="68" spans="1:58" s="124" customFormat="1" ht="26.25" thickBot="1">
      <c r="A68" s="121" t="s">
        <v>607</v>
      </c>
      <c r="B68" s="122" t="s">
        <v>608</v>
      </c>
      <c r="C68" s="122" t="s">
        <v>609</v>
      </c>
      <c r="D68" s="40" t="s">
        <v>354</v>
      </c>
      <c r="E68" s="123"/>
      <c r="F68" s="63"/>
      <c r="G68" s="63"/>
      <c r="H68" s="14"/>
      <c r="I68" s="14"/>
      <c r="J68" s="14"/>
      <c r="K68" s="63"/>
      <c r="L68" s="63"/>
      <c r="M68" s="14"/>
      <c r="N68" s="14"/>
      <c r="O68" s="14"/>
      <c r="P68" s="63"/>
      <c r="Q68" s="63"/>
      <c r="R68" s="14"/>
      <c r="S68" s="14"/>
      <c r="T68" s="63"/>
      <c r="U68" s="63"/>
      <c r="V68" s="63"/>
      <c r="W68" s="14"/>
      <c r="X68" s="14"/>
      <c r="Y68" s="63"/>
      <c r="Z68" s="63">
        <v>0.4</v>
      </c>
      <c r="AA68" s="63">
        <v>0.54</v>
      </c>
      <c r="AB68" s="117">
        <f t="shared" si="0"/>
        <v>16666.666666666664</v>
      </c>
      <c r="AC68" s="117">
        <f t="shared" si="1"/>
        <v>22500</v>
      </c>
      <c r="AD68" s="63"/>
      <c r="AE68" s="63"/>
      <c r="AF68" s="63"/>
      <c r="AG68" s="14"/>
      <c r="AH68" s="14"/>
      <c r="AI68" s="63"/>
      <c r="AJ68" s="64"/>
      <c r="AK68" s="64"/>
      <c r="AL68" s="84"/>
      <c r="AM68" s="84"/>
      <c r="AN68" s="64"/>
      <c r="AO68" s="63"/>
      <c r="AP68" s="63"/>
      <c r="AQ68" s="14"/>
      <c r="AR68" s="14"/>
      <c r="AS68" s="63"/>
      <c r="AT68" s="58"/>
      <c r="AU68" s="120"/>
      <c r="AV68" s="84"/>
      <c r="AW68" s="84"/>
      <c r="AX68" s="56"/>
      <c r="AY68" s="58" t="s">
        <v>393</v>
      </c>
      <c r="AZ68" s="58"/>
      <c r="BA68" s="58" t="s">
        <v>359</v>
      </c>
      <c r="BB68" s="56"/>
      <c r="BC68" s="154"/>
      <c r="BD68" s="63"/>
      <c r="BE68" s="83"/>
      <c r="BF68" s="83"/>
    </row>
    <row r="69" spans="1:58" s="103" customFormat="1" ht="39" thickBot="1">
      <c r="A69" s="105" t="s">
        <v>610</v>
      </c>
      <c r="B69" s="106" t="s">
        <v>611</v>
      </c>
      <c r="C69" s="106" t="s">
        <v>414</v>
      </c>
      <c r="D69" s="94" t="s">
        <v>326</v>
      </c>
      <c r="E69" s="15"/>
      <c r="F69" s="96"/>
      <c r="G69" s="96"/>
      <c r="H69" s="16"/>
      <c r="I69" s="16"/>
      <c r="J69" s="16"/>
      <c r="K69" s="96"/>
      <c r="L69" s="96"/>
      <c r="M69" s="16"/>
      <c r="N69" s="16"/>
      <c r="O69" s="16"/>
      <c r="P69" s="99"/>
      <c r="Q69" s="99"/>
      <c r="R69" s="100"/>
      <c r="S69" s="100"/>
      <c r="T69" s="99"/>
      <c r="U69" s="96"/>
      <c r="V69" s="96"/>
      <c r="W69" s="16"/>
      <c r="X69" s="16"/>
      <c r="Y69" s="96"/>
      <c r="Z69" s="96">
        <v>0.4</v>
      </c>
      <c r="AA69" s="96">
        <v>0.59</v>
      </c>
      <c r="AB69" s="117">
        <f t="shared" si="0"/>
        <v>15254.237288135593</v>
      </c>
      <c r="AC69" s="117">
        <f t="shared" si="1"/>
        <v>22500</v>
      </c>
      <c r="AD69" s="96"/>
      <c r="AE69" s="96"/>
      <c r="AF69" s="96"/>
      <c r="AG69" s="16"/>
      <c r="AH69" s="16"/>
      <c r="AI69" s="96"/>
      <c r="AJ69" s="99"/>
      <c r="AK69" s="99"/>
      <c r="AL69" s="100"/>
      <c r="AM69" s="100"/>
      <c r="AN69" s="99"/>
      <c r="AO69" s="96"/>
      <c r="AP69" s="96"/>
      <c r="AQ69" s="16"/>
      <c r="AR69" s="16"/>
      <c r="AS69" s="96"/>
      <c r="AT69" s="107"/>
      <c r="AU69" s="108"/>
      <c r="AV69" s="100"/>
      <c r="AW69" s="100"/>
      <c r="AX69" s="101"/>
      <c r="AY69" s="114" t="s">
        <v>358</v>
      </c>
      <c r="AZ69" s="114"/>
      <c r="BA69" s="114" t="s">
        <v>359</v>
      </c>
      <c r="BB69" s="101"/>
      <c r="BC69" s="151"/>
      <c r="BD69" s="96"/>
      <c r="BE69" s="98"/>
      <c r="BF69" s="98"/>
    </row>
    <row r="70" spans="1:58" s="124" customFormat="1" ht="38.25">
      <c r="A70" s="121" t="s">
        <v>612</v>
      </c>
      <c r="B70" s="122" t="s">
        <v>613</v>
      </c>
      <c r="C70" s="122" t="s">
        <v>415</v>
      </c>
      <c r="D70" s="157" t="s">
        <v>355</v>
      </c>
      <c r="E70" s="123"/>
      <c r="F70" s="63"/>
      <c r="G70" s="63"/>
      <c r="H70" s="14"/>
      <c r="I70" s="14"/>
      <c r="J70" s="14"/>
      <c r="K70" s="63"/>
      <c r="L70" s="63"/>
      <c r="M70" s="14"/>
      <c r="N70" s="14"/>
      <c r="O70" s="14"/>
      <c r="P70" s="63">
        <v>0.001</v>
      </c>
      <c r="Q70" s="63">
        <v>0.02</v>
      </c>
      <c r="R70" s="14">
        <f>6000/Q70</f>
        <v>300000</v>
      </c>
      <c r="S70" s="14">
        <f>6000/P70</f>
        <v>6000000</v>
      </c>
      <c r="T70" s="63"/>
      <c r="U70" s="63"/>
      <c r="V70" s="63"/>
      <c r="W70" s="14"/>
      <c r="X70" s="14"/>
      <c r="Y70" s="63"/>
      <c r="Z70" s="63">
        <v>0.3</v>
      </c>
      <c r="AA70" s="63">
        <v>0.58</v>
      </c>
      <c r="AB70" s="117">
        <f t="shared" si="0"/>
        <v>15517.241379310346</v>
      </c>
      <c r="AC70" s="117">
        <f t="shared" si="1"/>
        <v>30000</v>
      </c>
      <c r="AD70" s="63"/>
      <c r="AE70" s="63">
        <v>0.01</v>
      </c>
      <c r="AF70" s="63">
        <v>0.1</v>
      </c>
      <c r="AG70" s="14">
        <f>6521/AF70</f>
        <v>65210</v>
      </c>
      <c r="AH70" s="14">
        <f>6521/AE70</f>
        <v>652100</v>
      </c>
      <c r="AI70" s="63"/>
      <c r="AJ70" s="64"/>
      <c r="AK70" s="64"/>
      <c r="AL70" s="84"/>
      <c r="AM70" s="84"/>
      <c r="AN70" s="64"/>
      <c r="AO70" s="63"/>
      <c r="AP70" s="63"/>
      <c r="AQ70" s="14"/>
      <c r="AR70" s="14"/>
      <c r="AS70" s="63"/>
      <c r="AT70" s="58"/>
      <c r="AU70" s="120"/>
      <c r="AV70" s="84"/>
      <c r="AW70" s="84"/>
      <c r="AX70" s="56"/>
      <c r="AY70" s="58" t="s">
        <v>358</v>
      </c>
      <c r="AZ70" s="58"/>
      <c r="BA70" s="58" t="s">
        <v>359</v>
      </c>
      <c r="BB70" s="56"/>
      <c r="BC70" s="152"/>
      <c r="BD70" s="63"/>
      <c r="BE70" s="83"/>
      <c r="BF70" s="83"/>
    </row>
    <row r="71" spans="1:58" s="103" customFormat="1" ht="51">
      <c r="A71" s="105" t="s">
        <v>614</v>
      </c>
      <c r="B71" s="106" t="s">
        <v>615</v>
      </c>
      <c r="C71" s="106" t="s">
        <v>416</v>
      </c>
      <c r="D71" s="165" t="s">
        <v>308</v>
      </c>
      <c r="E71" s="15"/>
      <c r="F71" s="96"/>
      <c r="G71" s="96"/>
      <c r="H71" s="16"/>
      <c r="I71" s="16"/>
      <c r="J71" s="16"/>
      <c r="K71" s="96"/>
      <c r="L71" s="96"/>
      <c r="M71" s="16"/>
      <c r="N71" s="16"/>
      <c r="O71" s="16"/>
      <c r="P71" s="96">
        <v>0.001</v>
      </c>
      <c r="Q71" s="96">
        <v>0.02</v>
      </c>
      <c r="R71" s="16">
        <f>6000/Q71</f>
        <v>300000</v>
      </c>
      <c r="S71" s="16">
        <f>6000/P71</f>
        <v>6000000</v>
      </c>
      <c r="T71" s="96"/>
      <c r="U71" s="96"/>
      <c r="V71" s="96"/>
      <c r="W71" s="16"/>
      <c r="X71" s="16"/>
      <c r="Y71" s="96"/>
      <c r="Z71" s="96">
        <v>0.4</v>
      </c>
      <c r="AA71" s="96">
        <v>0.59</v>
      </c>
      <c r="AB71" s="117">
        <f t="shared" si="0"/>
        <v>15254.237288135593</v>
      </c>
      <c r="AC71" s="117">
        <f t="shared" si="1"/>
        <v>22500</v>
      </c>
      <c r="AD71" s="96"/>
      <c r="AE71" s="96"/>
      <c r="AF71" s="96"/>
      <c r="AG71" s="16"/>
      <c r="AH71" s="16"/>
      <c r="AI71" s="96"/>
      <c r="AJ71" s="99"/>
      <c r="AK71" s="99"/>
      <c r="AL71" s="100"/>
      <c r="AM71" s="100"/>
      <c r="AN71" s="99"/>
      <c r="AO71" s="96"/>
      <c r="AP71" s="96"/>
      <c r="AQ71" s="16"/>
      <c r="AR71" s="16"/>
      <c r="AS71" s="96"/>
      <c r="AT71" s="107"/>
      <c r="AU71" s="108"/>
      <c r="AV71" s="100"/>
      <c r="AW71" s="100"/>
      <c r="AX71" s="101"/>
      <c r="AY71" s="114" t="s">
        <v>358</v>
      </c>
      <c r="AZ71" s="114"/>
      <c r="BA71" s="114" t="s">
        <v>359</v>
      </c>
      <c r="BB71" s="101"/>
      <c r="BC71" s="153"/>
      <c r="BD71" s="96"/>
      <c r="BE71" s="98"/>
      <c r="BF71" s="98"/>
    </row>
    <row r="72" spans="1:58" s="124" customFormat="1" ht="76.5">
      <c r="A72" s="121" t="s">
        <v>616</v>
      </c>
      <c r="B72" s="122" t="s">
        <v>617</v>
      </c>
      <c r="C72" s="122" t="s">
        <v>417</v>
      </c>
      <c r="D72" s="164" t="s">
        <v>356</v>
      </c>
      <c r="E72" s="123"/>
      <c r="F72" s="63">
        <v>0.001</v>
      </c>
      <c r="G72" s="63">
        <v>0.05</v>
      </c>
      <c r="H72" s="14">
        <f>35/G72</f>
        <v>700</v>
      </c>
      <c r="I72" s="14">
        <f>35/F72</f>
        <v>35000</v>
      </c>
      <c r="J72" s="14"/>
      <c r="K72" s="63">
        <v>0.001</v>
      </c>
      <c r="L72" s="63">
        <v>0.02</v>
      </c>
      <c r="M72" s="14">
        <f>300/L72</f>
        <v>15000</v>
      </c>
      <c r="N72" s="14">
        <f>300/K72</f>
        <v>300000</v>
      </c>
      <c r="O72" s="14"/>
      <c r="P72" s="63">
        <v>0.001</v>
      </c>
      <c r="Q72" s="63">
        <v>0.02</v>
      </c>
      <c r="R72" s="14">
        <f>6000/Q72</f>
        <v>300000</v>
      </c>
      <c r="S72" s="14">
        <f>6000/P72</f>
        <v>6000000</v>
      </c>
      <c r="T72" s="63"/>
      <c r="U72" s="63">
        <v>0.005</v>
      </c>
      <c r="V72" s="63">
        <v>0.1</v>
      </c>
      <c r="W72" s="116">
        <f>30/V72</f>
        <v>300</v>
      </c>
      <c r="X72" s="116">
        <f>30/U72</f>
        <v>6000</v>
      </c>
      <c r="Y72" s="63"/>
      <c r="Z72" s="63">
        <v>0.25</v>
      </c>
      <c r="AA72" s="63">
        <v>0.44</v>
      </c>
      <c r="AB72" s="83">
        <f t="shared" si="0"/>
        <v>20454.545454545456</v>
      </c>
      <c r="AC72" s="83">
        <f t="shared" si="1"/>
        <v>36000</v>
      </c>
      <c r="AD72" s="63"/>
      <c r="AE72" s="63">
        <v>0.01</v>
      </c>
      <c r="AF72" s="63">
        <v>0.1</v>
      </c>
      <c r="AG72" s="14">
        <f>6521/AF72</f>
        <v>65210</v>
      </c>
      <c r="AH72" s="14">
        <f>6521/AE72</f>
        <v>652100</v>
      </c>
      <c r="AI72" s="63"/>
      <c r="AJ72" s="64"/>
      <c r="AK72" s="64"/>
      <c r="AL72" s="84"/>
      <c r="AM72" s="84"/>
      <c r="AN72" s="64"/>
      <c r="AO72" s="63">
        <v>0.005</v>
      </c>
      <c r="AP72" s="63">
        <v>0.1</v>
      </c>
      <c r="AQ72" s="14">
        <f>80/AP72</f>
        <v>800</v>
      </c>
      <c r="AR72" s="14">
        <f>80/AO72</f>
        <v>16000</v>
      </c>
      <c r="AS72" s="63"/>
      <c r="AT72" s="58"/>
      <c r="AU72" s="120"/>
      <c r="AV72" s="84"/>
      <c r="AW72" s="84"/>
      <c r="AX72" s="56"/>
      <c r="AY72" s="58" t="s">
        <v>394</v>
      </c>
      <c r="AZ72" s="58" t="s">
        <v>368</v>
      </c>
      <c r="BA72" s="58" t="s">
        <v>361</v>
      </c>
      <c r="BB72" s="56"/>
      <c r="BC72" s="152"/>
      <c r="BD72" s="63"/>
      <c r="BE72" s="83"/>
      <c r="BF72" s="83"/>
    </row>
    <row r="75" ht="12.75">
      <c r="A75" s="50" t="s">
        <v>294</v>
      </c>
    </row>
    <row r="76" ht="12.75">
      <c r="A76" s="51">
        <v>39883</v>
      </c>
    </row>
  </sheetData>
  <sheetProtection/>
  <mergeCells count="34">
    <mergeCell ref="A4:A5"/>
    <mergeCell ref="H7:N7"/>
    <mergeCell ref="H5:N5"/>
    <mergeCell ref="H6:N6"/>
    <mergeCell ref="M9:N9"/>
    <mergeCell ref="AB9:AC9"/>
    <mergeCell ref="P9:Q9"/>
    <mergeCell ref="Z9:AA9"/>
    <mergeCell ref="Z8:AC8"/>
    <mergeCell ref="AE8:AH8"/>
    <mergeCell ref="AG9:AH9"/>
    <mergeCell ref="AQ9:AR9"/>
    <mergeCell ref="AT9:AU9"/>
    <mergeCell ref="AE9:AF9"/>
    <mergeCell ref="F8:I8"/>
    <mergeCell ref="K8:N8"/>
    <mergeCell ref="P8:S8"/>
    <mergeCell ref="U8:X8"/>
    <mergeCell ref="F9:G9"/>
    <mergeCell ref="H9:I9"/>
    <mergeCell ref="K9:L9"/>
    <mergeCell ref="R9:S9"/>
    <mergeCell ref="U9:V9"/>
    <mergeCell ref="W9:X9"/>
    <mergeCell ref="BC9:BD9"/>
    <mergeCell ref="BE9:BF9"/>
    <mergeCell ref="BC8:BF8"/>
    <mergeCell ref="AJ8:AM8"/>
    <mergeCell ref="AO8:AR8"/>
    <mergeCell ref="AJ9:AK9"/>
    <mergeCell ref="AT8:AW8"/>
    <mergeCell ref="AV9:AW9"/>
    <mergeCell ref="AL9:AM9"/>
    <mergeCell ref="AO9:AP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N55"/>
  <sheetViews>
    <sheetView zoomScalePageLayoutView="0" workbookViewId="0" topLeftCell="A1">
      <selection activeCell="A1" sqref="A1"/>
    </sheetView>
  </sheetViews>
  <sheetFormatPr defaultColWidth="9.140625" defaultRowHeight="12.75"/>
  <sheetData>
    <row r="1" ht="13.5" thickBot="1"/>
    <row r="2" spans="1:14" ht="14.25" thickBot="1" thickTop="1">
      <c r="A2" s="192">
        <v>39910</v>
      </c>
      <c r="B2" s="275"/>
      <c r="C2" s="276"/>
      <c r="D2" s="277" t="s">
        <v>550</v>
      </c>
      <c r="E2" s="278"/>
      <c r="F2" s="278"/>
      <c r="G2" s="278"/>
      <c r="H2" s="278"/>
      <c r="I2" s="278"/>
      <c r="J2" s="278"/>
      <c r="K2" s="278"/>
      <c r="L2" s="278"/>
      <c r="M2" s="278"/>
      <c r="N2" s="279"/>
    </row>
    <row r="3" spans="1:14" ht="13.5" thickTop="1">
      <c r="A3" s="193" t="s">
        <v>294</v>
      </c>
      <c r="B3" s="275"/>
      <c r="C3" s="276"/>
      <c r="D3" s="280"/>
      <c r="E3" s="281"/>
      <c r="F3" s="284" t="s">
        <v>140</v>
      </c>
      <c r="G3" s="285"/>
      <c r="H3" s="285"/>
      <c r="I3" s="285"/>
      <c r="J3" s="285"/>
      <c r="K3" s="285"/>
      <c r="L3" s="285"/>
      <c r="M3" s="285"/>
      <c r="N3" s="286"/>
    </row>
    <row r="4" spans="2:14" ht="13.5" thickBot="1">
      <c r="B4" s="275"/>
      <c r="C4" s="276"/>
      <c r="D4" s="282"/>
      <c r="E4" s="283"/>
      <c r="F4" s="287" t="s">
        <v>203</v>
      </c>
      <c r="G4" s="288"/>
      <c r="H4" s="288"/>
      <c r="I4" s="288"/>
      <c r="J4" s="288"/>
      <c r="K4" s="288"/>
      <c r="L4" s="288"/>
      <c r="M4" s="288"/>
      <c r="N4" s="289"/>
    </row>
    <row r="5" spans="2:14" ht="54.75" thickTop="1">
      <c r="B5" s="276"/>
      <c r="C5" s="284" t="s">
        <v>138</v>
      </c>
      <c r="D5" s="286"/>
      <c r="E5" s="284" t="s">
        <v>204</v>
      </c>
      <c r="F5" s="286"/>
      <c r="G5" s="30" t="s">
        <v>269</v>
      </c>
      <c r="H5" s="30" t="s">
        <v>207</v>
      </c>
      <c r="I5" s="30" t="s">
        <v>209</v>
      </c>
      <c r="J5" s="30" t="s">
        <v>211</v>
      </c>
      <c r="K5" s="30" t="s">
        <v>551</v>
      </c>
      <c r="L5" s="284" t="s">
        <v>551</v>
      </c>
      <c r="M5" s="286"/>
      <c r="N5" s="290"/>
    </row>
    <row r="6" spans="2:14" ht="13.5" thickBot="1">
      <c r="B6" s="276"/>
      <c r="C6" s="287"/>
      <c r="D6" s="289"/>
      <c r="E6" s="287" t="s">
        <v>205</v>
      </c>
      <c r="F6" s="289"/>
      <c r="G6" s="31" t="s">
        <v>206</v>
      </c>
      <c r="H6" s="31" t="s">
        <v>208</v>
      </c>
      <c r="I6" s="31" t="s">
        <v>210</v>
      </c>
      <c r="J6" s="31" t="s">
        <v>212</v>
      </c>
      <c r="K6" s="31" t="s">
        <v>213</v>
      </c>
      <c r="L6" s="287" t="s">
        <v>552</v>
      </c>
      <c r="M6" s="289"/>
      <c r="N6" s="291"/>
    </row>
    <row r="7" spans="2:14" ht="14.25" thickBot="1" thickTop="1">
      <c r="B7" s="275"/>
      <c r="C7" s="276"/>
      <c r="D7" s="292" t="s">
        <v>153</v>
      </c>
      <c r="E7" s="293"/>
      <c r="F7" s="293"/>
      <c r="G7" s="293"/>
      <c r="H7" s="293"/>
      <c r="I7" s="293"/>
      <c r="J7" s="293"/>
      <c r="K7" s="293"/>
      <c r="L7" s="293"/>
      <c r="M7" s="293"/>
      <c r="N7" s="294"/>
    </row>
    <row r="8" spans="2:14" ht="14.25" thickBot="1" thickTop="1">
      <c r="B8" s="27"/>
      <c r="C8" s="297" t="s">
        <v>259</v>
      </c>
      <c r="D8" s="298"/>
      <c r="E8" s="299">
        <v>-123</v>
      </c>
      <c r="F8" s="300"/>
      <c r="G8" s="32"/>
      <c r="H8" s="32">
        <v>-147.8</v>
      </c>
      <c r="I8" s="32">
        <v>5.5</v>
      </c>
      <c r="J8" s="32">
        <v>-109</v>
      </c>
      <c r="K8" s="32" t="s">
        <v>214</v>
      </c>
      <c r="L8" s="299">
        <f>-130--95</f>
        <v>-35</v>
      </c>
      <c r="M8" s="301"/>
      <c r="N8" s="27"/>
    </row>
    <row r="9" spans="2:14" ht="13.5" thickBot="1">
      <c r="B9" s="27"/>
      <c r="C9" s="302" t="s">
        <v>260</v>
      </c>
      <c r="D9" s="303"/>
      <c r="E9" s="295">
        <v>5.9</v>
      </c>
      <c r="F9" s="304"/>
      <c r="G9" s="32"/>
      <c r="H9" s="32">
        <v>35.1</v>
      </c>
      <c r="I9" s="32">
        <v>80.1</v>
      </c>
      <c r="J9" s="32">
        <v>-4.5</v>
      </c>
      <c r="K9" s="32" t="s">
        <v>215</v>
      </c>
      <c r="L9" s="295" t="s">
        <v>270</v>
      </c>
      <c r="M9" s="296"/>
      <c r="N9" s="27"/>
    </row>
    <row r="10" spans="2:14" ht="39" thickBot="1">
      <c r="B10" s="27"/>
      <c r="C10" s="302" t="s">
        <v>271</v>
      </c>
      <c r="D10" s="303"/>
      <c r="E10" s="305">
        <v>20665</v>
      </c>
      <c r="F10" s="306"/>
      <c r="G10" s="33"/>
      <c r="H10" s="33">
        <v>705</v>
      </c>
      <c r="I10" s="33">
        <v>126</v>
      </c>
      <c r="J10" s="34">
        <v>2813</v>
      </c>
      <c r="K10" s="32" t="s">
        <v>216</v>
      </c>
      <c r="L10" s="295" t="s">
        <v>272</v>
      </c>
      <c r="M10" s="296"/>
      <c r="N10" s="27"/>
    </row>
    <row r="11" spans="2:14" ht="26.25" customHeight="1" thickBot="1">
      <c r="B11" s="27"/>
      <c r="C11" s="302" t="s">
        <v>217</v>
      </c>
      <c r="D11" s="303"/>
      <c r="E11" s="295">
        <v>0.65</v>
      </c>
      <c r="F11" s="304"/>
      <c r="G11" s="35"/>
      <c r="H11" s="35">
        <v>1.27</v>
      </c>
      <c r="I11" s="35">
        <v>2.13</v>
      </c>
      <c r="J11" s="35">
        <v>1.99</v>
      </c>
      <c r="K11" s="32" t="s">
        <v>218</v>
      </c>
      <c r="L11" s="295" t="s">
        <v>273</v>
      </c>
      <c r="M11" s="296"/>
      <c r="N11" s="27"/>
    </row>
    <row r="12" spans="2:14" ht="13.5" thickBot="1">
      <c r="B12" s="27"/>
      <c r="C12" s="302" t="s">
        <v>156</v>
      </c>
      <c r="D12" s="303"/>
      <c r="E12" s="305">
        <v>15400</v>
      </c>
      <c r="F12" s="306"/>
      <c r="G12" s="32"/>
      <c r="H12" s="36">
        <v>15600</v>
      </c>
      <c r="I12" s="32">
        <v>1790</v>
      </c>
      <c r="J12" s="32">
        <v>735</v>
      </c>
      <c r="K12" s="32" t="s">
        <v>219</v>
      </c>
      <c r="L12" s="295" t="s">
        <v>274</v>
      </c>
      <c r="M12" s="296"/>
      <c r="N12" s="28"/>
    </row>
    <row r="13" spans="2:14" ht="13.5" thickBot="1">
      <c r="B13" s="275"/>
      <c r="C13" s="276"/>
      <c r="D13" s="307" t="s">
        <v>157</v>
      </c>
      <c r="E13" s="308"/>
      <c r="F13" s="308"/>
      <c r="G13" s="308"/>
      <c r="H13" s="308"/>
      <c r="I13" s="308"/>
      <c r="J13" s="308"/>
      <c r="K13" s="308"/>
      <c r="L13" s="308"/>
      <c r="M13" s="308"/>
      <c r="N13" s="309"/>
    </row>
    <row r="14" spans="2:14" ht="13.5" thickBot="1">
      <c r="B14" s="27"/>
      <c r="C14" s="302" t="s">
        <v>158</v>
      </c>
      <c r="D14" s="303"/>
      <c r="E14" s="310" t="s">
        <v>220</v>
      </c>
      <c r="F14" s="311"/>
      <c r="G14" s="3"/>
      <c r="H14" s="3" t="s">
        <v>221</v>
      </c>
      <c r="I14" s="3" t="s">
        <v>222</v>
      </c>
      <c r="J14" s="3" t="s">
        <v>223</v>
      </c>
      <c r="K14" s="3" t="s">
        <v>224</v>
      </c>
      <c r="L14" s="310" t="s">
        <v>275</v>
      </c>
      <c r="M14" s="309"/>
      <c r="N14" s="27"/>
    </row>
    <row r="15" spans="2:14" ht="13.5" thickBot="1">
      <c r="B15" s="27"/>
      <c r="C15" s="302" t="s">
        <v>163</v>
      </c>
      <c r="D15" s="303"/>
      <c r="E15" s="310" t="s">
        <v>164</v>
      </c>
      <c r="F15" s="311"/>
      <c r="G15" s="3"/>
      <c r="H15" s="3" t="s">
        <v>164</v>
      </c>
      <c r="I15" s="3" t="s">
        <v>164</v>
      </c>
      <c r="J15" s="3" t="s">
        <v>164</v>
      </c>
      <c r="K15" s="3" t="s">
        <v>164</v>
      </c>
      <c r="L15" s="310" t="s">
        <v>164</v>
      </c>
      <c r="M15" s="309"/>
      <c r="N15" s="27"/>
    </row>
    <row r="16" spans="2:14" ht="26.25" customHeight="1">
      <c r="B16" s="276"/>
      <c r="C16" s="314" t="s">
        <v>165</v>
      </c>
      <c r="D16" s="315"/>
      <c r="E16" s="326" t="s">
        <v>225</v>
      </c>
      <c r="F16" s="329"/>
      <c r="G16" s="323"/>
      <c r="H16" s="33" t="s">
        <v>227</v>
      </c>
      <c r="I16" s="33" t="s">
        <v>225</v>
      </c>
      <c r="J16" s="33" t="s">
        <v>167</v>
      </c>
      <c r="K16" s="33" t="s">
        <v>167</v>
      </c>
      <c r="L16" s="326" t="s">
        <v>167</v>
      </c>
      <c r="M16" s="327"/>
      <c r="N16" s="322"/>
    </row>
    <row r="17" spans="2:14" ht="25.5">
      <c r="B17" s="276"/>
      <c r="C17" s="316" t="s">
        <v>166</v>
      </c>
      <c r="D17" s="317"/>
      <c r="E17" s="312" t="s">
        <v>226</v>
      </c>
      <c r="F17" s="313"/>
      <c r="G17" s="324"/>
      <c r="H17" s="33" t="s">
        <v>228</v>
      </c>
      <c r="I17" s="33" t="s">
        <v>230</v>
      </c>
      <c r="J17" s="33" t="s">
        <v>168</v>
      </c>
      <c r="K17" s="33" t="s">
        <v>168</v>
      </c>
      <c r="L17" s="312" t="s">
        <v>168</v>
      </c>
      <c r="M17" s="328"/>
      <c r="N17" s="322"/>
    </row>
    <row r="18" spans="2:14" ht="25.5">
      <c r="B18" s="276"/>
      <c r="C18" s="318"/>
      <c r="D18" s="319"/>
      <c r="E18" s="312" t="s">
        <v>169</v>
      </c>
      <c r="F18" s="313"/>
      <c r="G18" s="324"/>
      <c r="H18" s="33" t="s">
        <v>229</v>
      </c>
      <c r="I18" s="33" t="s">
        <v>169</v>
      </c>
      <c r="J18" s="33" t="s">
        <v>169</v>
      </c>
      <c r="K18" s="33" t="s">
        <v>169</v>
      </c>
      <c r="L18" s="312" t="s">
        <v>169</v>
      </c>
      <c r="M18" s="328"/>
      <c r="N18" s="322"/>
    </row>
    <row r="19" spans="2:14" ht="26.25" thickBot="1">
      <c r="B19" s="276"/>
      <c r="C19" s="320"/>
      <c r="D19" s="321"/>
      <c r="E19" s="299" t="s">
        <v>170</v>
      </c>
      <c r="F19" s="300"/>
      <c r="G19" s="325"/>
      <c r="H19" s="32" t="s">
        <v>170</v>
      </c>
      <c r="I19" s="32" t="s">
        <v>170</v>
      </c>
      <c r="J19" s="32" t="s">
        <v>170</v>
      </c>
      <c r="K19" s="32" t="s">
        <v>170</v>
      </c>
      <c r="L19" s="299" t="s">
        <v>170</v>
      </c>
      <c r="M19" s="301"/>
      <c r="N19" s="322"/>
    </row>
    <row r="20" spans="2:14" ht="13.5" thickBot="1">
      <c r="B20" s="28"/>
      <c r="C20" s="302" t="s">
        <v>173</v>
      </c>
      <c r="D20" s="303"/>
      <c r="E20" s="310" t="s">
        <v>231</v>
      </c>
      <c r="F20" s="311"/>
      <c r="G20" s="3"/>
      <c r="H20" s="3" t="s">
        <v>231</v>
      </c>
      <c r="I20" s="3" t="s">
        <v>231</v>
      </c>
      <c r="J20" s="3" t="s">
        <v>231</v>
      </c>
      <c r="K20" s="3" t="s">
        <v>231</v>
      </c>
      <c r="L20" s="310" t="s">
        <v>231</v>
      </c>
      <c r="M20" s="309"/>
      <c r="N20" s="27"/>
    </row>
    <row r="21" spans="2:14" ht="13.5" thickBot="1">
      <c r="B21" s="307" t="s">
        <v>176</v>
      </c>
      <c r="C21" s="308"/>
      <c r="D21" s="308"/>
      <c r="E21" s="308"/>
      <c r="F21" s="308"/>
      <c r="G21" s="308"/>
      <c r="H21" s="308"/>
      <c r="I21" s="308"/>
      <c r="J21" s="308"/>
      <c r="K21" s="308"/>
      <c r="L21" s="309"/>
      <c r="M21" s="322"/>
      <c r="N21" s="275"/>
    </row>
    <row r="22" spans="2:14" ht="12.75" customHeight="1">
      <c r="B22" s="330"/>
      <c r="C22" s="314" t="s">
        <v>177</v>
      </c>
      <c r="D22" s="315"/>
      <c r="E22" s="326" t="s">
        <v>232</v>
      </c>
      <c r="F22" s="329"/>
      <c r="G22" s="323"/>
      <c r="H22" s="323">
        <v>1.6</v>
      </c>
      <c r="I22" s="323" t="s">
        <v>276</v>
      </c>
      <c r="J22" s="323">
        <v>38</v>
      </c>
      <c r="K22" s="323" t="s">
        <v>233</v>
      </c>
      <c r="L22" s="312" t="s">
        <v>277</v>
      </c>
      <c r="M22" s="328"/>
      <c r="N22" s="322"/>
    </row>
    <row r="23" spans="2:14" ht="15" customHeight="1">
      <c r="B23" s="276"/>
      <c r="C23" s="316" t="s">
        <v>261</v>
      </c>
      <c r="D23" s="317"/>
      <c r="E23" s="312"/>
      <c r="F23" s="313"/>
      <c r="G23" s="324"/>
      <c r="H23" s="324"/>
      <c r="I23" s="324"/>
      <c r="J23" s="324"/>
      <c r="K23" s="324"/>
      <c r="L23" s="312"/>
      <c r="M23" s="328"/>
      <c r="N23" s="322"/>
    </row>
    <row r="24" spans="2:14" ht="13.5" thickBot="1">
      <c r="B24" s="276"/>
      <c r="C24" s="331"/>
      <c r="D24" s="332"/>
      <c r="E24" s="299"/>
      <c r="F24" s="300"/>
      <c r="G24" s="325"/>
      <c r="H24" s="325"/>
      <c r="I24" s="325"/>
      <c r="J24" s="325"/>
      <c r="K24" s="325"/>
      <c r="L24" s="299"/>
      <c r="M24" s="301"/>
      <c r="N24" s="322"/>
    </row>
    <row r="25" spans="2:14" ht="26.25" customHeight="1">
      <c r="B25" s="276"/>
      <c r="C25" s="314" t="s">
        <v>179</v>
      </c>
      <c r="D25" s="315"/>
      <c r="E25" s="326" t="s">
        <v>234</v>
      </c>
      <c r="F25" s="329"/>
      <c r="G25" s="323"/>
      <c r="H25" s="323" t="s">
        <v>235</v>
      </c>
      <c r="I25" s="323" t="s">
        <v>278</v>
      </c>
      <c r="J25" s="323">
        <v>40</v>
      </c>
      <c r="K25" s="323" t="s">
        <v>236</v>
      </c>
      <c r="L25" s="326" t="s">
        <v>279</v>
      </c>
      <c r="M25" s="327"/>
      <c r="N25" s="322"/>
    </row>
    <row r="26" spans="2:14" ht="15" customHeight="1" thickBot="1">
      <c r="B26" s="276"/>
      <c r="C26" s="331" t="s">
        <v>262</v>
      </c>
      <c r="D26" s="332"/>
      <c r="E26" s="299"/>
      <c r="F26" s="300"/>
      <c r="G26" s="325"/>
      <c r="H26" s="325"/>
      <c r="I26" s="325"/>
      <c r="J26" s="325"/>
      <c r="K26" s="325"/>
      <c r="L26" s="299"/>
      <c r="M26" s="301"/>
      <c r="N26" s="322"/>
    </row>
    <row r="27" spans="2:14" ht="12.75" customHeight="1">
      <c r="B27" s="276"/>
      <c r="C27" s="314" t="s">
        <v>181</v>
      </c>
      <c r="D27" s="315"/>
      <c r="E27" s="326" t="s">
        <v>182</v>
      </c>
      <c r="F27" s="329"/>
      <c r="G27" s="323"/>
      <c r="H27" s="323" t="s">
        <v>182</v>
      </c>
      <c r="I27" s="323">
        <v>29</v>
      </c>
      <c r="J27" s="323">
        <v>25</v>
      </c>
      <c r="K27" s="323" t="s">
        <v>237</v>
      </c>
      <c r="L27" s="326" t="s">
        <v>280</v>
      </c>
      <c r="M27" s="327"/>
      <c r="N27" s="322"/>
    </row>
    <row r="28" spans="2:14" ht="28.5" customHeight="1">
      <c r="B28" s="276"/>
      <c r="C28" s="316" t="s">
        <v>263</v>
      </c>
      <c r="D28" s="317"/>
      <c r="E28" s="312"/>
      <c r="F28" s="313"/>
      <c r="G28" s="324"/>
      <c r="H28" s="324"/>
      <c r="I28" s="324"/>
      <c r="J28" s="324"/>
      <c r="K28" s="324"/>
      <c r="L28" s="312"/>
      <c r="M28" s="328"/>
      <c r="N28" s="322"/>
    </row>
    <row r="29" spans="2:14" ht="13.5" thickBot="1">
      <c r="B29" s="276"/>
      <c r="C29" s="331"/>
      <c r="D29" s="332"/>
      <c r="E29" s="299"/>
      <c r="F29" s="300"/>
      <c r="G29" s="325"/>
      <c r="H29" s="325"/>
      <c r="I29" s="325"/>
      <c r="J29" s="325"/>
      <c r="K29" s="325"/>
      <c r="L29" s="299"/>
      <c r="M29" s="301"/>
      <c r="N29" s="322"/>
    </row>
    <row r="30" spans="2:14" ht="15" customHeight="1" thickBot="1">
      <c r="B30" s="275"/>
      <c r="C30" s="276"/>
      <c r="D30" s="307" t="s">
        <v>281</v>
      </c>
      <c r="E30" s="308"/>
      <c r="F30" s="308"/>
      <c r="G30" s="308"/>
      <c r="H30" s="308"/>
      <c r="I30" s="308"/>
      <c r="J30" s="308"/>
      <c r="K30" s="308"/>
      <c r="L30" s="308"/>
      <c r="M30" s="309"/>
      <c r="N30" s="27"/>
    </row>
    <row r="31" spans="2:14" ht="55.5" customHeight="1">
      <c r="B31" s="276"/>
      <c r="C31" s="314" t="s">
        <v>238</v>
      </c>
      <c r="D31" s="315"/>
      <c r="E31" s="326" t="s">
        <v>239</v>
      </c>
      <c r="F31" s="329"/>
      <c r="G31" s="323"/>
      <c r="H31" s="33" t="s">
        <v>630</v>
      </c>
      <c r="I31" s="33" t="s">
        <v>282</v>
      </c>
      <c r="J31" s="33" t="s">
        <v>283</v>
      </c>
      <c r="K31" s="323" t="s">
        <v>632</v>
      </c>
      <c r="L31" s="326" t="s">
        <v>633</v>
      </c>
      <c r="M31" s="327"/>
      <c r="N31" s="322"/>
    </row>
    <row r="32" spans="2:14" ht="26.25" thickBot="1">
      <c r="B32" s="276"/>
      <c r="C32" s="331"/>
      <c r="D32" s="332"/>
      <c r="E32" s="299" t="s">
        <v>186</v>
      </c>
      <c r="F32" s="300"/>
      <c r="G32" s="325"/>
      <c r="H32" s="32" t="s">
        <v>631</v>
      </c>
      <c r="I32" s="32" t="s">
        <v>186</v>
      </c>
      <c r="J32" s="32" t="s">
        <v>186</v>
      </c>
      <c r="K32" s="325"/>
      <c r="L32" s="299" t="s">
        <v>553</v>
      </c>
      <c r="M32" s="301"/>
      <c r="N32" s="322"/>
    </row>
    <row r="33" spans="2:14" ht="25.5">
      <c r="B33" s="276"/>
      <c r="C33" s="314" t="s">
        <v>187</v>
      </c>
      <c r="D33" s="315"/>
      <c r="E33" s="326" t="s">
        <v>284</v>
      </c>
      <c r="F33" s="329"/>
      <c r="G33" s="323"/>
      <c r="H33" s="189"/>
      <c r="I33" s="33" t="s">
        <v>634</v>
      </c>
      <c r="J33" s="33" t="s">
        <v>285</v>
      </c>
      <c r="K33" s="33" t="s">
        <v>636</v>
      </c>
      <c r="L33" s="326" t="s">
        <v>554</v>
      </c>
      <c r="M33" s="327"/>
      <c r="N33" s="322"/>
    </row>
    <row r="34" spans="2:14" ht="38.25">
      <c r="B34" s="276"/>
      <c r="C34" s="316"/>
      <c r="D34" s="317"/>
      <c r="E34" s="312" t="s">
        <v>240</v>
      </c>
      <c r="F34" s="313"/>
      <c r="G34" s="324"/>
      <c r="H34" s="189" t="s">
        <v>284</v>
      </c>
      <c r="I34" s="33" t="s">
        <v>264</v>
      </c>
      <c r="J34" s="33" t="s">
        <v>635</v>
      </c>
      <c r="K34" s="33" t="s">
        <v>637</v>
      </c>
      <c r="L34" s="312">
        <v>6625</v>
      </c>
      <c r="M34" s="328"/>
      <c r="N34" s="322"/>
    </row>
    <row r="35" spans="2:14" ht="25.5">
      <c r="B35" s="276"/>
      <c r="C35" s="316"/>
      <c r="D35" s="317"/>
      <c r="E35" s="333"/>
      <c r="F35" s="334"/>
      <c r="G35" s="324"/>
      <c r="H35" s="189" t="s">
        <v>240</v>
      </c>
      <c r="I35" s="191"/>
      <c r="J35" s="191"/>
      <c r="K35" s="191"/>
      <c r="L35" s="312" t="s">
        <v>555</v>
      </c>
      <c r="M35" s="328"/>
      <c r="N35" s="322"/>
    </row>
    <row r="36" spans="2:14" ht="64.5" thickBot="1">
      <c r="B36" s="276"/>
      <c r="C36" s="331"/>
      <c r="D36" s="332"/>
      <c r="E36" s="335"/>
      <c r="F36" s="336"/>
      <c r="G36" s="325"/>
      <c r="H36" s="190" t="s">
        <v>193</v>
      </c>
      <c r="I36" s="37"/>
      <c r="J36" s="37"/>
      <c r="K36" s="37"/>
      <c r="L36" s="335"/>
      <c r="M36" s="339"/>
      <c r="N36" s="322"/>
    </row>
    <row r="37" spans="2:14" ht="12.75" customHeight="1">
      <c r="B37" s="276"/>
      <c r="C37" s="314" t="s">
        <v>265</v>
      </c>
      <c r="D37" s="315"/>
      <c r="E37" s="340"/>
      <c r="F37" s="341"/>
      <c r="G37" s="7"/>
      <c r="H37" s="7"/>
      <c r="I37" s="7"/>
      <c r="J37" s="7"/>
      <c r="K37" s="7"/>
      <c r="L37" s="342"/>
      <c r="M37" s="343"/>
      <c r="N37" s="322"/>
    </row>
    <row r="38" spans="2:14" ht="12.75" customHeight="1">
      <c r="B38" s="276"/>
      <c r="C38" s="316" t="s">
        <v>286</v>
      </c>
      <c r="D38" s="317"/>
      <c r="E38" s="348" t="s">
        <v>190</v>
      </c>
      <c r="F38" s="349"/>
      <c r="G38" s="7" t="s">
        <v>190</v>
      </c>
      <c r="H38" s="7" t="s">
        <v>190</v>
      </c>
      <c r="I38" s="7" t="s">
        <v>192</v>
      </c>
      <c r="J38" s="7" t="s">
        <v>192</v>
      </c>
      <c r="K38" s="7" t="s">
        <v>190</v>
      </c>
      <c r="L38" s="346" t="s">
        <v>190</v>
      </c>
      <c r="M38" s="347"/>
      <c r="N38" s="322"/>
    </row>
    <row r="39" spans="2:14" ht="12.75" customHeight="1">
      <c r="B39" s="276"/>
      <c r="C39" s="316" t="s">
        <v>241</v>
      </c>
      <c r="D39" s="317"/>
      <c r="E39" s="348"/>
      <c r="F39" s="349"/>
      <c r="G39" s="7"/>
      <c r="H39" s="7"/>
      <c r="I39" s="7"/>
      <c r="J39" s="7"/>
      <c r="K39" s="7"/>
      <c r="L39" s="346"/>
      <c r="M39" s="347"/>
      <c r="N39" s="322"/>
    </row>
    <row r="40" spans="2:14" ht="26.25" customHeight="1">
      <c r="B40" s="276"/>
      <c r="C40" s="316" t="s">
        <v>287</v>
      </c>
      <c r="D40" s="317"/>
      <c r="E40" s="348" t="s">
        <v>242</v>
      </c>
      <c r="F40" s="349"/>
      <c r="G40" s="7" t="s">
        <v>242</v>
      </c>
      <c r="H40" s="7" t="s">
        <v>192</v>
      </c>
      <c r="I40" s="7" t="s">
        <v>192</v>
      </c>
      <c r="J40" s="7" t="s">
        <v>290</v>
      </c>
      <c r="K40" s="7" t="s">
        <v>190</v>
      </c>
      <c r="L40" s="346" t="s">
        <v>190</v>
      </c>
      <c r="M40" s="347"/>
      <c r="N40" s="322"/>
    </row>
    <row r="41" spans="2:14" ht="52.5" customHeight="1">
      <c r="B41" s="276"/>
      <c r="C41" s="316" t="s">
        <v>288</v>
      </c>
      <c r="D41" s="317"/>
      <c r="E41" s="348" t="s">
        <v>243</v>
      </c>
      <c r="F41" s="349"/>
      <c r="G41" s="24"/>
      <c r="H41" s="7" t="s">
        <v>289</v>
      </c>
      <c r="I41" s="24"/>
      <c r="J41" s="29"/>
      <c r="K41" s="24"/>
      <c r="L41" s="344"/>
      <c r="M41" s="345"/>
      <c r="N41" s="322"/>
    </row>
    <row r="42" spans="2:14" ht="12.75">
      <c r="B42" s="276"/>
      <c r="C42" s="318"/>
      <c r="D42" s="319"/>
      <c r="E42" s="350"/>
      <c r="F42" s="351"/>
      <c r="G42" s="24"/>
      <c r="H42" s="7"/>
      <c r="I42" s="24"/>
      <c r="J42" s="24"/>
      <c r="K42" s="24"/>
      <c r="L42" s="344"/>
      <c r="M42" s="345"/>
      <c r="N42" s="322"/>
    </row>
    <row r="43" spans="2:14" ht="13.5" thickBot="1">
      <c r="B43" s="276"/>
      <c r="C43" s="320"/>
      <c r="D43" s="321"/>
      <c r="E43" s="352"/>
      <c r="F43" s="353"/>
      <c r="G43" s="8"/>
      <c r="H43" s="3"/>
      <c r="I43" s="8"/>
      <c r="J43" s="8"/>
      <c r="K43" s="8"/>
      <c r="L43" s="337"/>
      <c r="M43" s="338"/>
      <c r="N43" s="322"/>
    </row>
    <row r="44" spans="2:14" ht="12.75">
      <c r="B44" s="276"/>
      <c r="C44" s="314" t="s">
        <v>266</v>
      </c>
      <c r="D44" s="315"/>
      <c r="E44" s="342" t="s">
        <v>190</v>
      </c>
      <c r="F44" s="358"/>
      <c r="G44" s="354"/>
      <c r="H44" s="9" t="s">
        <v>244</v>
      </c>
      <c r="I44" s="354" t="s">
        <v>192</v>
      </c>
      <c r="J44" s="7" t="s">
        <v>192</v>
      </c>
      <c r="K44" s="354" t="s">
        <v>190</v>
      </c>
      <c r="L44" s="342" t="s">
        <v>190</v>
      </c>
      <c r="M44" s="343"/>
      <c r="N44" s="322"/>
    </row>
    <row r="45" spans="2:14" ht="64.5" thickBot="1">
      <c r="B45" s="276"/>
      <c r="C45" s="331"/>
      <c r="D45" s="332"/>
      <c r="E45" s="356"/>
      <c r="F45" s="359"/>
      <c r="G45" s="355"/>
      <c r="H45" s="10" t="s">
        <v>193</v>
      </c>
      <c r="I45" s="355"/>
      <c r="J45" s="3" t="s">
        <v>252</v>
      </c>
      <c r="K45" s="355"/>
      <c r="L45" s="356"/>
      <c r="M45" s="357"/>
      <c r="N45" s="322"/>
    </row>
    <row r="46" spans="2:14" ht="25.5">
      <c r="B46" s="276"/>
      <c r="C46" s="314" t="s">
        <v>249</v>
      </c>
      <c r="D46" s="315"/>
      <c r="E46" s="340" t="s">
        <v>291</v>
      </c>
      <c r="F46" s="341"/>
      <c r="G46" s="354"/>
      <c r="H46" s="9" t="s">
        <v>267</v>
      </c>
      <c r="I46" s="33" t="s">
        <v>556</v>
      </c>
      <c r="J46" s="33"/>
      <c r="K46" s="33" t="s">
        <v>557</v>
      </c>
      <c r="L46" s="326" t="s">
        <v>638</v>
      </c>
      <c r="M46" s="327"/>
      <c r="N46" s="322"/>
    </row>
    <row r="47" spans="2:14" ht="63.75">
      <c r="B47" s="276"/>
      <c r="C47" s="316"/>
      <c r="D47" s="317"/>
      <c r="E47" s="348" t="s">
        <v>250</v>
      </c>
      <c r="F47" s="349"/>
      <c r="G47" s="362"/>
      <c r="H47" s="9" t="s">
        <v>250</v>
      </c>
      <c r="I47" s="33" t="s">
        <v>251</v>
      </c>
      <c r="J47" s="33" t="s">
        <v>292</v>
      </c>
      <c r="K47" s="33" t="s">
        <v>558</v>
      </c>
      <c r="L47" s="312" t="s">
        <v>268</v>
      </c>
      <c r="M47" s="328"/>
      <c r="N47" s="322"/>
    </row>
    <row r="48" spans="2:14" ht="39" thickBot="1">
      <c r="B48" s="276"/>
      <c r="C48" s="331"/>
      <c r="D48" s="332"/>
      <c r="E48" s="360" t="s">
        <v>268</v>
      </c>
      <c r="F48" s="361"/>
      <c r="G48" s="355"/>
      <c r="H48" s="10" t="s">
        <v>268</v>
      </c>
      <c r="I48" s="32" t="s">
        <v>252</v>
      </c>
      <c r="J48" s="32"/>
      <c r="K48" s="37"/>
      <c r="L48" s="335"/>
      <c r="M48" s="339"/>
      <c r="N48" s="322"/>
    </row>
    <row r="49" spans="2:14" ht="25.5">
      <c r="B49" s="276"/>
      <c r="C49" s="314" t="s">
        <v>253</v>
      </c>
      <c r="D49" s="315"/>
      <c r="E49" s="340" t="s">
        <v>267</v>
      </c>
      <c r="F49" s="341"/>
      <c r="G49" s="354"/>
      <c r="H49" s="9" t="s">
        <v>267</v>
      </c>
      <c r="I49" s="33" t="s">
        <v>559</v>
      </c>
      <c r="J49" s="323" t="s">
        <v>293</v>
      </c>
      <c r="K49" s="33" t="s">
        <v>639</v>
      </c>
      <c r="L49" s="326" t="s">
        <v>640</v>
      </c>
      <c r="M49" s="327"/>
      <c r="N49" s="322"/>
    </row>
    <row r="50" spans="2:14" ht="63.75">
      <c r="B50" s="276"/>
      <c r="C50" s="316"/>
      <c r="D50" s="317"/>
      <c r="E50" s="348" t="s">
        <v>250</v>
      </c>
      <c r="F50" s="349"/>
      <c r="G50" s="362"/>
      <c r="H50" s="9" t="s">
        <v>250</v>
      </c>
      <c r="I50" s="33" t="s">
        <v>189</v>
      </c>
      <c r="J50" s="324"/>
      <c r="K50" s="33" t="s">
        <v>268</v>
      </c>
      <c r="L50" s="312" t="s">
        <v>641</v>
      </c>
      <c r="M50" s="328"/>
      <c r="N50" s="322"/>
    </row>
    <row r="51" spans="2:14" ht="39" thickBot="1">
      <c r="B51" s="276"/>
      <c r="C51" s="282"/>
      <c r="D51" s="363"/>
      <c r="E51" s="364" t="s">
        <v>268</v>
      </c>
      <c r="F51" s="365"/>
      <c r="G51" s="366"/>
      <c r="H51" s="11" t="s">
        <v>268</v>
      </c>
      <c r="I51" s="38" t="s">
        <v>252</v>
      </c>
      <c r="J51" s="367"/>
      <c r="K51" s="39"/>
      <c r="L51" s="369" t="s">
        <v>252</v>
      </c>
      <c r="M51" s="289"/>
      <c r="N51" s="322"/>
    </row>
    <row r="52" spans="2:14" ht="13.5" thickTop="1">
      <c r="B52" s="27"/>
      <c r="C52" s="370" t="s">
        <v>254</v>
      </c>
      <c r="D52" s="370"/>
      <c r="E52" s="370"/>
      <c r="F52" s="370"/>
      <c r="G52" s="370"/>
      <c r="H52" s="370"/>
      <c r="I52" s="370"/>
      <c r="J52" s="370"/>
      <c r="K52" s="370"/>
      <c r="L52" s="370"/>
      <c r="M52" s="370"/>
      <c r="N52" s="27"/>
    </row>
    <row r="53" spans="2:14" ht="22.5" customHeight="1">
      <c r="B53" s="27"/>
      <c r="C53" s="368" t="s">
        <v>255</v>
      </c>
      <c r="D53" s="368"/>
      <c r="E53" s="368"/>
      <c r="F53" s="368"/>
      <c r="G53" s="368"/>
      <c r="H53" s="368"/>
      <c r="I53" s="368"/>
      <c r="J53" s="368"/>
      <c r="K53" s="368"/>
      <c r="L53" s="368"/>
      <c r="M53" s="368"/>
      <c r="N53" s="27"/>
    </row>
    <row r="54" spans="2:14" ht="12.75">
      <c r="B54" s="27"/>
      <c r="C54" s="368" t="s">
        <v>200</v>
      </c>
      <c r="D54" s="368"/>
      <c r="E54" s="368"/>
      <c r="F54" s="368"/>
      <c r="G54" s="368"/>
      <c r="H54" s="368"/>
      <c r="I54" s="368"/>
      <c r="J54" s="368"/>
      <c r="K54" s="368"/>
      <c r="L54" s="368"/>
      <c r="M54" s="368"/>
      <c r="N54" s="27"/>
    </row>
    <row r="55" spans="2:14" ht="12.75">
      <c r="B55" s="27"/>
      <c r="C55" s="368" t="s">
        <v>256</v>
      </c>
      <c r="D55" s="368"/>
      <c r="E55" s="368"/>
      <c r="F55" s="368"/>
      <c r="G55" s="368"/>
      <c r="H55" s="368"/>
      <c r="I55" s="368"/>
      <c r="J55" s="368"/>
      <c r="K55" s="368"/>
      <c r="L55" s="368"/>
      <c r="M55" s="368"/>
      <c r="N55" s="27"/>
    </row>
  </sheetData>
  <sheetProtection/>
  <mergeCells count="172">
    <mergeCell ref="N49:N51"/>
    <mergeCell ref="C52:M52"/>
    <mergeCell ref="C53:M53"/>
    <mergeCell ref="J49:J51"/>
    <mergeCell ref="L49:M49"/>
    <mergeCell ref="L50:M50"/>
    <mergeCell ref="C54:M54"/>
    <mergeCell ref="C55:M55"/>
    <mergeCell ref="L51:M51"/>
    <mergeCell ref="L46:M46"/>
    <mergeCell ref="L47:M47"/>
    <mergeCell ref="L48:M48"/>
    <mergeCell ref="N46:N48"/>
    <mergeCell ref="B49:B51"/>
    <mergeCell ref="C49:D51"/>
    <mergeCell ref="E49:F49"/>
    <mergeCell ref="E50:F50"/>
    <mergeCell ref="E51:F51"/>
    <mergeCell ref="G49:G51"/>
    <mergeCell ref="B44:B45"/>
    <mergeCell ref="C44:D45"/>
    <mergeCell ref="E44:F45"/>
    <mergeCell ref="N44:N45"/>
    <mergeCell ref="B46:B48"/>
    <mergeCell ref="C46:D48"/>
    <mergeCell ref="E46:F46"/>
    <mergeCell ref="E47:F47"/>
    <mergeCell ref="E48:F48"/>
    <mergeCell ref="G46:G48"/>
    <mergeCell ref="C42:D42"/>
    <mergeCell ref="C43:D43"/>
    <mergeCell ref="G44:G45"/>
    <mergeCell ref="I44:I45"/>
    <mergeCell ref="K44:K45"/>
    <mergeCell ref="L44:M45"/>
    <mergeCell ref="E39:F39"/>
    <mergeCell ref="E40:F40"/>
    <mergeCell ref="E42:F42"/>
    <mergeCell ref="E43:F43"/>
    <mergeCell ref="B37:B43"/>
    <mergeCell ref="C37:D37"/>
    <mergeCell ref="C38:D38"/>
    <mergeCell ref="C39:D39"/>
    <mergeCell ref="C40:D40"/>
    <mergeCell ref="C41:D41"/>
    <mergeCell ref="E37:F37"/>
    <mergeCell ref="L37:M37"/>
    <mergeCell ref="G33:G36"/>
    <mergeCell ref="L42:M42"/>
    <mergeCell ref="L38:M38"/>
    <mergeCell ref="L39:M39"/>
    <mergeCell ref="L40:M40"/>
    <mergeCell ref="L41:M41"/>
    <mergeCell ref="E38:F38"/>
    <mergeCell ref="E41:F41"/>
    <mergeCell ref="L43:M43"/>
    <mergeCell ref="N33:N36"/>
    <mergeCell ref="L32:M32"/>
    <mergeCell ref="N31:N32"/>
    <mergeCell ref="L33:M33"/>
    <mergeCell ref="L34:M34"/>
    <mergeCell ref="L35:M35"/>
    <mergeCell ref="L36:M36"/>
    <mergeCell ref="N37:N43"/>
    <mergeCell ref="B33:B36"/>
    <mergeCell ref="C33:D36"/>
    <mergeCell ref="E33:F33"/>
    <mergeCell ref="E34:F34"/>
    <mergeCell ref="E35:F35"/>
    <mergeCell ref="E36:F36"/>
    <mergeCell ref="N27:N29"/>
    <mergeCell ref="B30:C30"/>
    <mergeCell ref="D30:M30"/>
    <mergeCell ref="B31:B32"/>
    <mergeCell ref="C31:D32"/>
    <mergeCell ref="E31:F31"/>
    <mergeCell ref="E32:F32"/>
    <mergeCell ref="G31:G32"/>
    <mergeCell ref="K31:K32"/>
    <mergeCell ref="L31:M31"/>
    <mergeCell ref="I27:I29"/>
    <mergeCell ref="J27:J29"/>
    <mergeCell ref="K27:K29"/>
    <mergeCell ref="L27:M29"/>
    <mergeCell ref="K25:K26"/>
    <mergeCell ref="L25:M26"/>
    <mergeCell ref="I25:I26"/>
    <mergeCell ref="J25:J26"/>
    <mergeCell ref="N25:N26"/>
    <mergeCell ref="B27:B29"/>
    <mergeCell ref="C27:D27"/>
    <mergeCell ref="C28:D28"/>
    <mergeCell ref="C29:D29"/>
    <mergeCell ref="E27:F29"/>
    <mergeCell ref="G27:G29"/>
    <mergeCell ref="H27:H29"/>
    <mergeCell ref="G25:G26"/>
    <mergeCell ref="H25:H26"/>
    <mergeCell ref="B25:B26"/>
    <mergeCell ref="C25:D25"/>
    <mergeCell ref="C26:D26"/>
    <mergeCell ref="E25:F26"/>
    <mergeCell ref="J22:J24"/>
    <mergeCell ref="K22:K24"/>
    <mergeCell ref="H22:H24"/>
    <mergeCell ref="I22:I24"/>
    <mergeCell ref="L22:M24"/>
    <mergeCell ref="N22:N24"/>
    <mergeCell ref="B21:L21"/>
    <mergeCell ref="M21:N21"/>
    <mergeCell ref="B22:B24"/>
    <mergeCell ref="C22:D22"/>
    <mergeCell ref="C23:D23"/>
    <mergeCell ref="C24:D24"/>
    <mergeCell ref="E22:F24"/>
    <mergeCell ref="G22:G24"/>
    <mergeCell ref="N16:N19"/>
    <mergeCell ref="C20:D20"/>
    <mergeCell ref="E20:F20"/>
    <mergeCell ref="L20:M20"/>
    <mergeCell ref="G16:G19"/>
    <mergeCell ref="L16:M16"/>
    <mergeCell ref="L17:M17"/>
    <mergeCell ref="L18:M18"/>
    <mergeCell ref="L19:M19"/>
    <mergeCell ref="E16:F16"/>
    <mergeCell ref="E17:F17"/>
    <mergeCell ref="E18:F18"/>
    <mergeCell ref="E19:F19"/>
    <mergeCell ref="B16:B19"/>
    <mergeCell ref="C16:D16"/>
    <mergeCell ref="C17:D17"/>
    <mergeCell ref="C18:D18"/>
    <mergeCell ref="C19:D19"/>
    <mergeCell ref="C14:D14"/>
    <mergeCell ref="E14:F14"/>
    <mergeCell ref="L14:M14"/>
    <mergeCell ref="C15:D15"/>
    <mergeCell ref="E15:F15"/>
    <mergeCell ref="L15:M15"/>
    <mergeCell ref="C12:D12"/>
    <mergeCell ref="E12:F12"/>
    <mergeCell ref="L12:M12"/>
    <mergeCell ref="B13:C13"/>
    <mergeCell ref="D13:N13"/>
    <mergeCell ref="C10:D10"/>
    <mergeCell ref="E10:F10"/>
    <mergeCell ref="L10:M10"/>
    <mergeCell ref="C11:D11"/>
    <mergeCell ref="E11:F11"/>
    <mergeCell ref="L11:M11"/>
    <mergeCell ref="C8:D8"/>
    <mergeCell ref="E8:F8"/>
    <mergeCell ref="L8:M8"/>
    <mergeCell ref="C9:D9"/>
    <mergeCell ref="E9:F9"/>
    <mergeCell ref="L9:M9"/>
    <mergeCell ref="L5:M5"/>
    <mergeCell ref="L6:M6"/>
    <mergeCell ref="N5:N6"/>
    <mergeCell ref="B7:C7"/>
    <mergeCell ref="D7:N7"/>
    <mergeCell ref="B5:B6"/>
    <mergeCell ref="C5:D6"/>
    <mergeCell ref="E5:F5"/>
    <mergeCell ref="E6:F6"/>
    <mergeCell ref="B2:C2"/>
    <mergeCell ref="D2:N2"/>
    <mergeCell ref="B3:C4"/>
    <mergeCell ref="D3:E4"/>
    <mergeCell ref="F3:N3"/>
    <mergeCell ref="F4:N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H59"/>
  <sheetViews>
    <sheetView zoomScalePageLayoutView="0" workbookViewId="0" topLeftCell="A1">
      <selection activeCell="A1" sqref="A1"/>
    </sheetView>
  </sheetViews>
  <sheetFormatPr defaultColWidth="9.140625" defaultRowHeight="12.75"/>
  <cols>
    <col min="8" max="8" width="9.7109375" style="0" customWidth="1"/>
  </cols>
  <sheetData>
    <row r="1" ht="13.5" thickBot="1"/>
    <row r="2" spans="1:8" ht="14.25" thickBot="1" thickTop="1">
      <c r="A2" t="s">
        <v>665</v>
      </c>
      <c r="B2" s="277" t="s">
        <v>642</v>
      </c>
      <c r="C2" s="278"/>
      <c r="D2" s="278"/>
      <c r="E2" s="278"/>
      <c r="F2" s="278"/>
      <c r="G2" s="278"/>
      <c r="H2" s="279"/>
    </row>
    <row r="3" spans="2:8" ht="26.25" thickTop="1">
      <c r="B3" s="194" t="s">
        <v>138</v>
      </c>
      <c r="C3" s="292" t="s">
        <v>140</v>
      </c>
      <c r="D3" s="293"/>
      <c r="E3" s="293"/>
      <c r="F3" s="293"/>
      <c r="G3" s="293"/>
      <c r="H3" s="294"/>
    </row>
    <row r="4" spans="2:8" ht="13.5" thickBot="1">
      <c r="B4" s="195" t="s">
        <v>139</v>
      </c>
      <c r="C4" s="374" t="s">
        <v>141</v>
      </c>
      <c r="D4" s="375"/>
      <c r="E4" s="375"/>
      <c r="F4" s="375"/>
      <c r="G4" s="375"/>
      <c r="H4" s="376"/>
    </row>
    <row r="5" spans="2:8" ht="26.25" thickTop="1">
      <c r="B5" s="377"/>
      <c r="C5" s="2" t="s">
        <v>142</v>
      </c>
      <c r="D5" s="2" t="s">
        <v>144</v>
      </c>
      <c r="E5" s="2" t="s">
        <v>145</v>
      </c>
      <c r="F5" s="2" t="s">
        <v>147</v>
      </c>
      <c r="G5" s="2" t="s">
        <v>149</v>
      </c>
      <c r="H5" s="2" t="s">
        <v>151</v>
      </c>
    </row>
    <row r="6" spans="2:8" ht="13.5" thickBot="1">
      <c r="B6" s="378"/>
      <c r="C6" s="196" t="s">
        <v>143</v>
      </c>
      <c r="D6" s="197">
        <v>2148878</v>
      </c>
      <c r="E6" s="196" t="s">
        <v>146</v>
      </c>
      <c r="F6" s="196" t="s">
        <v>148</v>
      </c>
      <c r="G6" s="196" t="s">
        <v>150</v>
      </c>
      <c r="H6" s="196" t="s">
        <v>152</v>
      </c>
    </row>
    <row r="7" spans="2:8" ht="14.25" thickBot="1" thickTop="1">
      <c r="B7" s="379" t="s">
        <v>153</v>
      </c>
      <c r="C7" s="380"/>
      <c r="D7" s="380"/>
      <c r="E7" s="380"/>
      <c r="F7" s="380"/>
      <c r="G7" s="380"/>
      <c r="H7" s="381"/>
    </row>
    <row r="8" spans="2:8" ht="27" thickBot="1" thickTop="1">
      <c r="B8" s="198" t="s">
        <v>259</v>
      </c>
      <c r="C8" s="3">
        <v>-259</v>
      </c>
      <c r="D8" s="3">
        <v>-85.5</v>
      </c>
      <c r="E8" s="3">
        <v>-77.7</v>
      </c>
      <c r="F8" s="3">
        <v>-210</v>
      </c>
      <c r="G8" s="3">
        <v>-56.5</v>
      </c>
      <c r="H8" s="4">
        <v>-205</v>
      </c>
    </row>
    <row r="9" spans="2:8" ht="26.25" thickBot="1">
      <c r="B9" s="198" t="s">
        <v>260</v>
      </c>
      <c r="C9" s="3">
        <v>-252.8</v>
      </c>
      <c r="D9" s="3">
        <v>-60.3</v>
      </c>
      <c r="E9" s="3">
        <v>-33</v>
      </c>
      <c r="F9" s="3">
        <v>-196</v>
      </c>
      <c r="G9" s="3">
        <v>-78.5</v>
      </c>
      <c r="H9" s="4">
        <v>-191.5</v>
      </c>
    </row>
    <row r="10" spans="2:8" ht="77.25" thickBot="1">
      <c r="B10" s="198" t="s">
        <v>643</v>
      </c>
      <c r="C10" s="5">
        <v>1653198</v>
      </c>
      <c r="D10" s="5">
        <v>20798</v>
      </c>
      <c r="E10" s="5">
        <v>10013</v>
      </c>
      <c r="F10" s="3" t="s">
        <v>154</v>
      </c>
      <c r="G10" s="5">
        <v>64395</v>
      </c>
      <c r="H10" s="6">
        <v>20664972</v>
      </c>
    </row>
    <row r="11" spans="2:8" ht="39" thickBot="1">
      <c r="B11" s="198" t="s">
        <v>155</v>
      </c>
      <c r="C11" s="3">
        <v>-1.14</v>
      </c>
      <c r="D11" s="3">
        <v>0.45</v>
      </c>
      <c r="E11" s="3">
        <v>-1.14</v>
      </c>
      <c r="F11" s="3">
        <v>0.67</v>
      </c>
      <c r="G11" s="3">
        <v>0.83</v>
      </c>
      <c r="H11" s="4">
        <v>1.78</v>
      </c>
    </row>
    <row r="12" spans="2:8" ht="39" thickBot="1">
      <c r="B12" s="198" t="s">
        <v>156</v>
      </c>
      <c r="C12" s="3">
        <v>1.62</v>
      </c>
      <c r="D12" s="5">
        <v>3980</v>
      </c>
      <c r="E12" s="5">
        <v>340000</v>
      </c>
      <c r="F12" s="5">
        <v>18100</v>
      </c>
      <c r="G12" s="5">
        <v>1480</v>
      </c>
      <c r="H12" s="6">
        <v>24582</v>
      </c>
    </row>
    <row r="13" spans="2:8" ht="13.5" thickBot="1">
      <c r="B13" s="307" t="s">
        <v>157</v>
      </c>
      <c r="C13" s="308"/>
      <c r="D13" s="308"/>
      <c r="E13" s="308"/>
      <c r="F13" s="308"/>
      <c r="G13" s="308"/>
      <c r="H13" s="309"/>
    </row>
    <row r="14" spans="2:8" ht="51.75" thickBot="1">
      <c r="B14" s="198" t="s">
        <v>158</v>
      </c>
      <c r="C14" s="3" t="s">
        <v>159</v>
      </c>
      <c r="D14" s="3" t="s">
        <v>160</v>
      </c>
      <c r="E14" s="3" t="s">
        <v>161</v>
      </c>
      <c r="F14" s="3" t="s">
        <v>159</v>
      </c>
      <c r="G14" s="3" t="s">
        <v>159</v>
      </c>
      <c r="H14" s="4" t="s">
        <v>162</v>
      </c>
    </row>
    <row r="15" spans="2:8" ht="26.25" thickBot="1">
      <c r="B15" s="198" t="s">
        <v>163</v>
      </c>
      <c r="C15" s="3" t="s">
        <v>164</v>
      </c>
      <c r="D15" s="3" t="s">
        <v>164</v>
      </c>
      <c r="E15" s="3" t="s">
        <v>164</v>
      </c>
      <c r="F15" s="3" t="s">
        <v>164</v>
      </c>
      <c r="G15" s="3" t="s">
        <v>164</v>
      </c>
      <c r="H15" s="4" t="s">
        <v>164</v>
      </c>
    </row>
    <row r="16" spans="2:8" ht="51">
      <c r="B16" s="200" t="s">
        <v>165</v>
      </c>
      <c r="C16" s="7" t="s">
        <v>167</v>
      </c>
      <c r="D16" s="7" t="s">
        <v>167</v>
      </c>
      <c r="E16" s="7" t="s">
        <v>171</v>
      </c>
      <c r="F16" s="7" t="s">
        <v>167</v>
      </c>
      <c r="G16" s="7" t="s">
        <v>167</v>
      </c>
      <c r="H16" s="2" t="s">
        <v>167</v>
      </c>
    </row>
    <row r="17" spans="2:8" ht="25.5">
      <c r="B17" s="200" t="s">
        <v>166</v>
      </c>
      <c r="C17" s="7" t="s">
        <v>168</v>
      </c>
      <c r="D17" s="7" t="s">
        <v>168</v>
      </c>
      <c r="E17" s="7" t="s">
        <v>172</v>
      </c>
      <c r="F17" s="7" t="s">
        <v>168</v>
      </c>
      <c r="G17" s="7" t="s">
        <v>168</v>
      </c>
      <c r="H17" s="2" t="s">
        <v>168</v>
      </c>
    </row>
    <row r="18" spans="2:8" ht="25.5">
      <c r="B18" s="201"/>
      <c r="C18" s="7" t="s">
        <v>169</v>
      </c>
      <c r="D18" s="7" t="s">
        <v>169</v>
      </c>
      <c r="E18" s="7" t="s">
        <v>169</v>
      </c>
      <c r="F18" s="7" t="s">
        <v>169</v>
      </c>
      <c r="G18" s="7" t="s">
        <v>169</v>
      </c>
      <c r="H18" s="2" t="s">
        <v>169</v>
      </c>
    </row>
    <row r="19" spans="2:8" ht="26.25" thickBot="1">
      <c r="B19" s="199"/>
      <c r="C19" s="3" t="s">
        <v>170</v>
      </c>
      <c r="D19" s="3" t="s">
        <v>170</v>
      </c>
      <c r="E19" s="3" t="s">
        <v>170</v>
      </c>
      <c r="F19" s="3" t="s">
        <v>170</v>
      </c>
      <c r="G19" s="3" t="s">
        <v>170</v>
      </c>
      <c r="H19" s="4" t="s">
        <v>170</v>
      </c>
    </row>
    <row r="20" spans="2:8" ht="26.25" thickBot="1">
      <c r="B20" s="198" t="s">
        <v>173</v>
      </c>
      <c r="C20" s="3" t="s">
        <v>174</v>
      </c>
      <c r="D20" s="3" t="s">
        <v>174</v>
      </c>
      <c r="E20" s="3" t="s">
        <v>175</v>
      </c>
      <c r="F20" s="3" t="s">
        <v>174</v>
      </c>
      <c r="G20" s="3" t="s">
        <v>174</v>
      </c>
      <c r="H20" s="4" t="s">
        <v>175</v>
      </c>
    </row>
    <row r="21" spans="2:8" ht="13.5" thickBot="1">
      <c r="B21" s="307" t="s">
        <v>176</v>
      </c>
      <c r="C21" s="308"/>
      <c r="D21" s="308"/>
      <c r="E21" s="308"/>
      <c r="F21" s="308"/>
      <c r="G21" s="308"/>
      <c r="H21" s="309"/>
    </row>
    <row r="22" spans="2:8" ht="38.25">
      <c r="B22" s="200" t="s">
        <v>177</v>
      </c>
      <c r="C22" s="354">
        <v>-1</v>
      </c>
      <c r="D22" s="354" t="s">
        <v>178</v>
      </c>
      <c r="E22" s="354" t="s">
        <v>644</v>
      </c>
      <c r="F22" s="354">
        <v>-1</v>
      </c>
      <c r="G22" s="354">
        <v>-1</v>
      </c>
      <c r="H22" s="371">
        <v>-1</v>
      </c>
    </row>
    <row r="23" spans="2:8" ht="27">
      <c r="B23" s="200" t="s">
        <v>261</v>
      </c>
      <c r="C23" s="362"/>
      <c r="D23" s="362"/>
      <c r="E23" s="362"/>
      <c r="F23" s="362"/>
      <c r="G23" s="362"/>
      <c r="H23" s="372"/>
    </row>
    <row r="24" spans="2:8" ht="13.5" thickBot="1">
      <c r="B24" s="199"/>
      <c r="C24" s="355"/>
      <c r="D24" s="355"/>
      <c r="E24" s="355"/>
      <c r="F24" s="355"/>
      <c r="G24" s="355"/>
      <c r="H24" s="373"/>
    </row>
    <row r="25" spans="2:8" ht="63.75">
      <c r="B25" s="200" t="s">
        <v>179</v>
      </c>
      <c r="C25" s="354">
        <v>-1</v>
      </c>
      <c r="D25" s="354" t="s">
        <v>180</v>
      </c>
      <c r="E25" s="354" t="s">
        <v>645</v>
      </c>
      <c r="F25" s="354">
        <v>-1</v>
      </c>
      <c r="G25" s="354">
        <v>-1</v>
      </c>
      <c r="H25" s="371">
        <v>-1</v>
      </c>
    </row>
    <row r="26" spans="2:8" ht="27">
      <c r="B26" s="200" t="s">
        <v>262</v>
      </c>
      <c r="C26" s="362"/>
      <c r="D26" s="362"/>
      <c r="E26" s="362"/>
      <c r="F26" s="362"/>
      <c r="G26" s="362"/>
      <c r="H26" s="372"/>
    </row>
    <row r="27" spans="2:8" ht="13.5" thickBot="1">
      <c r="B27" s="199"/>
      <c r="C27" s="355"/>
      <c r="D27" s="355"/>
      <c r="E27" s="355"/>
      <c r="F27" s="355"/>
      <c r="G27" s="355"/>
      <c r="H27" s="373"/>
    </row>
    <row r="28" spans="2:8" ht="25.5">
      <c r="B28" s="200" t="s">
        <v>181</v>
      </c>
      <c r="C28" s="354">
        <v>-1</v>
      </c>
      <c r="D28" s="354" t="s">
        <v>182</v>
      </c>
      <c r="E28" s="354" t="s">
        <v>182</v>
      </c>
      <c r="F28" s="354">
        <v>-1</v>
      </c>
      <c r="G28" s="354">
        <v>-1</v>
      </c>
      <c r="H28" s="371">
        <v>-1</v>
      </c>
    </row>
    <row r="29" spans="2:8" ht="39.75">
      <c r="B29" s="200" t="s">
        <v>263</v>
      </c>
      <c r="C29" s="362"/>
      <c r="D29" s="362"/>
      <c r="E29" s="362"/>
      <c r="F29" s="362"/>
      <c r="G29" s="362"/>
      <c r="H29" s="372"/>
    </row>
    <row r="30" spans="2:8" ht="13.5" thickBot="1">
      <c r="B30" s="201"/>
      <c r="C30" s="355"/>
      <c r="D30" s="355"/>
      <c r="E30" s="355"/>
      <c r="F30" s="355"/>
      <c r="G30" s="355"/>
      <c r="H30" s="373"/>
    </row>
    <row r="31" spans="2:8" ht="15" customHeight="1" thickBot="1">
      <c r="B31" s="307" t="s">
        <v>646</v>
      </c>
      <c r="C31" s="308"/>
      <c r="D31" s="308"/>
      <c r="E31" s="308"/>
      <c r="F31" s="308"/>
      <c r="G31" s="308"/>
      <c r="H31" s="309"/>
    </row>
    <row r="32" spans="2:8" ht="27">
      <c r="B32" s="382" t="s">
        <v>183</v>
      </c>
      <c r="C32" s="354" t="s">
        <v>184</v>
      </c>
      <c r="D32" s="7" t="s">
        <v>185</v>
      </c>
      <c r="E32" s="7" t="s">
        <v>647</v>
      </c>
      <c r="F32" s="354" t="s">
        <v>137</v>
      </c>
      <c r="G32" s="354" t="s">
        <v>137</v>
      </c>
      <c r="H32" s="2" t="s">
        <v>651</v>
      </c>
    </row>
    <row r="33" spans="2:8" ht="12.75">
      <c r="B33" s="383"/>
      <c r="C33" s="362"/>
      <c r="D33" s="7" t="s">
        <v>186</v>
      </c>
      <c r="E33" s="7" t="s">
        <v>648</v>
      </c>
      <c r="F33" s="362"/>
      <c r="G33" s="362"/>
      <c r="H33" s="2" t="s">
        <v>652</v>
      </c>
    </row>
    <row r="34" spans="2:8" ht="25.5">
      <c r="B34" s="383"/>
      <c r="C34" s="362"/>
      <c r="D34" s="24"/>
      <c r="E34" s="7" t="s">
        <v>649</v>
      </c>
      <c r="F34" s="362"/>
      <c r="G34" s="362"/>
      <c r="H34" s="25"/>
    </row>
    <row r="35" spans="2:8" ht="27">
      <c r="B35" s="383"/>
      <c r="C35" s="362"/>
      <c r="D35" s="24"/>
      <c r="E35" s="7" t="s">
        <v>650</v>
      </c>
      <c r="F35" s="362"/>
      <c r="G35" s="362"/>
      <c r="H35" s="25"/>
    </row>
    <row r="36" spans="2:8" ht="13.5" thickBot="1">
      <c r="B36" s="384"/>
      <c r="C36" s="355"/>
      <c r="D36" s="8"/>
      <c r="E36" s="3" t="s">
        <v>186</v>
      </c>
      <c r="F36" s="355"/>
      <c r="G36" s="355"/>
      <c r="H36" s="23"/>
    </row>
    <row r="37" spans="2:8" ht="25.5">
      <c r="B37" s="382" t="s">
        <v>187</v>
      </c>
      <c r="C37" s="354" t="s">
        <v>188</v>
      </c>
      <c r="D37" s="7" t="s">
        <v>547</v>
      </c>
      <c r="E37" s="7" t="s">
        <v>653</v>
      </c>
      <c r="F37" s="354" t="s">
        <v>188</v>
      </c>
      <c r="G37" s="354" t="s">
        <v>188</v>
      </c>
      <c r="H37" s="2" t="s">
        <v>655</v>
      </c>
    </row>
    <row r="38" spans="2:8" ht="38.25">
      <c r="B38" s="383"/>
      <c r="C38" s="362"/>
      <c r="D38" s="7" t="s">
        <v>189</v>
      </c>
      <c r="E38" s="7" t="s">
        <v>654</v>
      </c>
      <c r="F38" s="362"/>
      <c r="G38" s="362"/>
      <c r="H38" s="2" t="s">
        <v>264</v>
      </c>
    </row>
    <row r="39" spans="2:8" ht="13.5" thickBot="1">
      <c r="B39" s="384"/>
      <c r="C39" s="355"/>
      <c r="D39" s="8"/>
      <c r="E39" s="3"/>
      <c r="F39" s="355"/>
      <c r="G39" s="355"/>
      <c r="H39" s="4" t="s">
        <v>656</v>
      </c>
    </row>
    <row r="40" spans="2:8" ht="38.25">
      <c r="B40" s="200" t="s">
        <v>265</v>
      </c>
      <c r="C40" s="7"/>
      <c r="D40" s="9"/>
      <c r="E40" s="7"/>
      <c r="F40" s="7"/>
      <c r="G40" s="7"/>
      <c r="H40" s="2"/>
    </row>
    <row r="41" spans="2:8" ht="25.5">
      <c r="B41" s="200" t="s">
        <v>657</v>
      </c>
      <c r="C41" s="7"/>
      <c r="D41" s="9"/>
      <c r="E41" s="7"/>
      <c r="F41" s="7"/>
      <c r="G41" s="7"/>
      <c r="H41" s="2"/>
    </row>
    <row r="42" spans="2:8" ht="12.75">
      <c r="B42" s="200" t="s">
        <v>658</v>
      </c>
      <c r="C42" s="7" t="s">
        <v>188</v>
      </c>
      <c r="D42" s="9" t="s">
        <v>190</v>
      </c>
      <c r="E42" s="7" t="s">
        <v>190</v>
      </c>
      <c r="F42" s="7" t="s">
        <v>188</v>
      </c>
      <c r="G42" s="7" t="s">
        <v>188</v>
      </c>
      <c r="H42" s="2" t="s">
        <v>182</v>
      </c>
    </row>
    <row r="43" spans="2:8" ht="25.5">
      <c r="B43" s="200" t="s">
        <v>88</v>
      </c>
      <c r="C43" s="7"/>
      <c r="D43" s="9"/>
      <c r="E43" s="7"/>
      <c r="F43" s="7"/>
      <c r="G43" s="7"/>
      <c r="H43" s="2"/>
    </row>
    <row r="44" spans="2:8" ht="25.5">
      <c r="B44" s="200" t="s">
        <v>659</v>
      </c>
      <c r="C44" s="7" t="s">
        <v>188</v>
      </c>
      <c r="D44" s="9" t="s">
        <v>242</v>
      </c>
      <c r="E44" s="7" t="s">
        <v>182</v>
      </c>
      <c r="F44" s="7" t="s">
        <v>188</v>
      </c>
      <c r="G44" s="7" t="s">
        <v>188</v>
      </c>
      <c r="H44" s="2" t="s">
        <v>182</v>
      </c>
    </row>
    <row r="45" spans="2:8" ht="90" thickBot="1">
      <c r="B45" s="199"/>
      <c r="C45" s="8"/>
      <c r="D45" s="10" t="s">
        <v>191</v>
      </c>
      <c r="E45" s="8"/>
      <c r="F45" s="8"/>
      <c r="G45" s="8"/>
      <c r="H45" s="23"/>
    </row>
    <row r="46" spans="2:8" ht="12.75">
      <c r="B46" s="385" t="s">
        <v>266</v>
      </c>
      <c r="C46" s="354" t="s">
        <v>188</v>
      </c>
      <c r="D46" s="9" t="s">
        <v>190</v>
      </c>
      <c r="E46" s="7" t="s">
        <v>244</v>
      </c>
      <c r="F46" s="354" t="s">
        <v>188</v>
      </c>
      <c r="G46" s="354" t="s">
        <v>188</v>
      </c>
      <c r="H46" s="371" t="s">
        <v>190</v>
      </c>
    </row>
    <row r="47" spans="2:8" ht="64.5" thickBot="1">
      <c r="B47" s="386"/>
      <c r="C47" s="355"/>
      <c r="D47" s="10" t="s">
        <v>193</v>
      </c>
      <c r="E47" s="3" t="s">
        <v>548</v>
      </c>
      <c r="F47" s="355"/>
      <c r="G47" s="355"/>
      <c r="H47" s="373"/>
    </row>
    <row r="48" spans="2:8" ht="25.5">
      <c r="B48" s="200" t="s">
        <v>194</v>
      </c>
      <c r="C48" s="354" t="s">
        <v>188</v>
      </c>
      <c r="D48" s="7" t="s">
        <v>267</v>
      </c>
      <c r="E48" s="7" t="s">
        <v>660</v>
      </c>
      <c r="F48" s="354" t="s">
        <v>188</v>
      </c>
      <c r="G48" s="354" t="s">
        <v>188</v>
      </c>
      <c r="H48" s="2" t="s">
        <v>661</v>
      </c>
    </row>
    <row r="49" spans="2:8" ht="51">
      <c r="B49" s="200" t="s">
        <v>195</v>
      </c>
      <c r="C49" s="362"/>
      <c r="D49" s="7" t="s">
        <v>268</v>
      </c>
      <c r="E49" s="7" t="s">
        <v>196</v>
      </c>
      <c r="F49" s="362"/>
      <c r="G49" s="362"/>
      <c r="H49" s="2" t="s">
        <v>264</v>
      </c>
    </row>
    <row r="50" spans="2:8" ht="51.75" thickBot="1">
      <c r="B50" s="199"/>
      <c r="C50" s="355"/>
      <c r="D50" s="8"/>
      <c r="E50" s="3"/>
      <c r="F50" s="355"/>
      <c r="G50" s="355"/>
      <c r="H50" s="4" t="s">
        <v>662</v>
      </c>
    </row>
    <row r="51" spans="2:8" ht="25.5">
      <c r="B51" s="200" t="s">
        <v>197</v>
      </c>
      <c r="C51" s="354" t="s">
        <v>188</v>
      </c>
      <c r="D51" s="7" t="s">
        <v>267</v>
      </c>
      <c r="E51" s="7" t="s">
        <v>660</v>
      </c>
      <c r="F51" s="354" t="s">
        <v>188</v>
      </c>
      <c r="G51" s="354" t="s">
        <v>188</v>
      </c>
      <c r="H51" s="2" t="s">
        <v>664</v>
      </c>
    </row>
    <row r="52" spans="2:8" ht="89.25">
      <c r="B52" s="200" t="s">
        <v>195</v>
      </c>
      <c r="C52" s="362"/>
      <c r="D52" s="7" t="s">
        <v>268</v>
      </c>
      <c r="E52" s="7" t="s">
        <v>663</v>
      </c>
      <c r="F52" s="362"/>
      <c r="G52" s="362"/>
      <c r="H52" s="2" t="s">
        <v>549</v>
      </c>
    </row>
    <row r="53" spans="2:8" ht="38.25">
      <c r="B53" s="201"/>
      <c r="C53" s="362"/>
      <c r="D53" s="24"/>
      <c r="E53" s="7"/>
      <c r="F53" s="362"/>
      <c r="G53" s="362"/>
      <c r="H53" s="2" t="s">
        <v>264</v>
      </c>
    </row>
    <row r="54" spans="2:8" ht="51.75" thickBot="1">
      <c r="B54" s="202"/>
      <c r="C54" s="366"/>
      <c r="D54" s="26"/>
      <c r="E54" s="26"/>
      <c r="F54" s="366"/>
      <c r="G54" s="366"/>
      <c r="H54" s="196" t="s">
        <v>662</v>
      </c>
    </row>
    <row r="55" spans="2:8" ht="13.5" thickTop="1">
      <c r="B55" s="393" t="s">
        <v>198</v>
      </c>
      <c r="C55" s="370"/>
      <c r="D55" s="370"/>
      <c r="E55" s="370"/>
      <c r="F55" s="370"/>
      <c r="G55" s="370"/>
      <c r="H55" s="394"/>
    </row>
    <row r="56" spans="2:8" ht="33" customHeight="1">
      <c r="B56" s="387" t="s">
        <v>199</v>
      </c>
      <c r="C56" s="388"/>
      <c r="D56" s="388"/>
      <c r="E56" s="388"/>
      <c r="F56" s="388"/>
      <c r="G56" s="388"/>
      <c r="H56" s="389"/>
    </row>
    <row r="57" spans="2:8" ht="12.75">
      <c r="B57" s="387" t="s">
        <v>200</v>
      </c>
      <c r="C57" s="388"/>
      <c r="D57" s="388"/>
      <c r="E57" s="388"/>
      <c r="F57" s="388"/>
      <c r="G57" s="388"/>
      <c r="H57" s="389"/>
    </row>
    <row r="58" spans="2:8" ht="23.25" customHeight="1">
      <c r="B58" s="387" t="s">
        <v>201</v>
      </c>
      <c r="C58" s="388"/>
      <c r="D58" s="388"/>
      <c r="E58" s="388"/>
      <c r="F58" s="388"/>
      <c r="G58" s="388"/>
      <c r="H58" s="389"/>
    </row>
    <row r="59" spans="2:8" ht="13.5" thickBot="1">
      <c r="B59" s="390" t="s">
        <v>202</v>
      </c>
      <c r="C59" s="391"/>
      <c r="D59" s="391"/>
      <c r="E59" s="391"/>
      <c r="F59" s="391"/>
      <c r="G59" s="391"/>
      <c r="H59" s="392"/>
    </row>
  </sheetData>
  <sheetProtection/>
  <mergeCells count="50">
    <mergeCell ref="B56:H56"/>
    <mergeCell ref="B57:H57"/>
    <mergeCell ref="B58:H58"/>
    <mergeCell ref="B59:H59"/>
    <mergeCell ref="C51:C54"/>
    <mergeCell ref="F51:F54"/>
    <mergeCell ref="G51:G54"/>
    <mergeCell ref="B55:H55"/>
    <mergeCell ref="H46:H47"/>
    <mergeCell ref="C48:C50"/>
    <mergeCell ref="F48:F50"/>
    <mergeCell ref="G48:G50"/>
    <mergeCell ref="B46:B47"/>
    <mergeCell ref="C46:C47"/>
    <mergeCell ref="F46:F47"/>
    <mergeCell ref="G46:G47"/>
    <mergeCell ref="B37:B39"/>
    <mergeCell ref="C37:C39"/>
    <mergeCell ref="F37:F39"/>
    <mergeCell ref="G37:G39"/>
    <mergeCell ref="B31:H31"/>
    <mergeCell ref="B32:B36"/>
    <mergeCell ref="C32:C36"/>
    <mergeCell ref="F32:F36"/>
    <mergeCell ref="G32:G36"/>
    <mergeCell ref="H25:H27"/>
    <mergeCell ref="C28:C30"/>
    <mergeCell ref="D28:D30"/>
    <mergeCell ref="E28:E30"/>
    <mergeCell ref="F28:F30"/>
    <mergeCell ref="G28:G30"/>
    <mergeCell ref="H28:H30"/>
    <mergeCell ref="C25:C27"/>
    <mergeCell ref="D25:D27"/>
    <mergeCell ref="C22:C24"/>
    <mergeCell ref="D22:D24"/>
    <mergeCell ref="E22:E24"/>
    <mergeCell ref="F22:F24"/>
    <mergeCell ref="G22:G24"/>
    <mergeCell ref="G25:G27"/>
    <mergeCell ref="H22:H24"/>
    <mergeCell ref="B2:H2"/>
    <mergeCell ref="C3:H3"/>
    <mergeCell ref="C4:H4"/>
    <mergeCell ref="B5:B6"/>
    <mergeCell ref="E25:E27"/>
    <mergeCell ref="F25:F27"/>
    <mergeCell ref="B7:H7"/>
    <mergeCell ref="B13:H13"/>
    <mergeCell ref="B21:H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Harder</dc:creator>
  <cp:keywords/>
  <dc:description/>
  <cp:lastModifiedBy>RET</cp:lastModifiedBy>
  <cp:lastPrinted>2009-03-05T21:03:56Z</cp:lastPrinted>
  <dcterms:created xsi:type="dcterms:W3CDTF">2008-08-10T23:09:54Z</dcterms:created>
  <dcterms:modified xsi:type="dcterms:W3CDTF">2014-03-26T17:30:12Z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